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A4C4" lockStructure="1"/>
  <bookViews>
    <workbookView xWindow="-120" yWindow="-120" windowWidth="20730" windowHeight="11160"/>
  </bookViews>
  <sheets>
    <sheet name="CMP Calculation" sheetId="1" r:id="rId1"/>
    <sheet name="Parameter sheet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L8" i="1"/>
  <c r="L10" i="1" l="1"/>
  <c r="L11" i="1" s="1"/>
  <c r="L12" i="1" s="1"/>
  <c r="L13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9" i="1"/>
  <c r="M10" i="1" l="1"/>
  <c r="M11" i="1"/>
  <c r="M12" i="1"/>
  <c r="M13" i="1"/>
  <c r="M14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9" i="1"/>
  <c r="M8" i="1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14" i="2"/>
  <c r="G13" i="2"/>
  <c r="D7" i="2" l="1"/>
  <c r="O9" i="1" l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8" i="1"/>
  <c r="P8" i="1" s="1"/>
  <c r="T9" i="1"/>
  <c r="AB9" i="1"/>
  <c r="T10" i="1"/>
  <c r="AB10" i="1"/>
  <c r="T11" i="1"/>
  <c r="AB11" i="1"/>
  <c r="T12" i="1"/>
  <c r="AB12" i="1"/>
  <c r="T13" i="1"/>
  <c r="AB13" i="1"/>
  <c r="T14" i="1"/>
  <c r="AB14" i="1"/>
  <c r="T15" i="1"/>
  <c r="AB15" i="1"/>
  <c r="T16" i="1"/>
  <c r="AB16" i="1"/>
  <c r="T17" i="1"/>
  <c r="AB17" i="1"/>
  <c r="T18" i="1"/>
  <c r="AB18" i="1"/>
  <c r="T19" i="1"/>
  <c r="AB19" i="1"/>
  <c r="T20" i="1"/>
  <c r="AB20" i="1"/>
  <c r="T21" i="1"/>
  <c r="AB21" i="1"/>
  <c r="T22" i="1"/>
  <c r="AB22" i="1"/>
  <c r="T23" i="1"/>
  <c r="AB23" i="1"/>
  <c r="T24" i="1"/>
  <c r="U24" i="1" s="1"/>
  <c r="AB24" i="1"/>
  <c r="T25" i="1"/>
  <c r="U25" i="1" s="1"/>
  <c r="AB25" i="1"/>
  <c r="T26" i="1"/>
  <c r="AB26" i="1"/>
  <c r="T27" i="1"/>
  <c r="AB27" i="1"/>
  <c r="T28" i="1"/>
  <c r="AB28" i="1"/>
  <c r="T29" i="1"/>
  <c r="AB29" i="1"/>
  <c r="T30" i="1"/>
  <c r="U30" i="1" s="1"/>
  <c r="AB30" i="1"/>
  <c r="T31" i="1"/>
  <c r="AB31" i="1"/>
  <c r="T32" i="1"/>
  <c r="AB32" i="1"/>
  <c r="T33" i="1"/>
  <c r="AB33" i="1"/>
  <c r="T34" i="1"/>
  <c r="AB34" i="1"/>
  <c r="T35" i="1"/>
  <c r="AB35" i="1"/>
  <c r="T36" i="1"/>
  <c r="AB36" i="1"/>
  <c r="T37" i="1"/>
  <c r="AB37" i="1"/>
  <c r="AB8" i="1"/>
  <c r="T8" i="1"/>
  <c r="C13" i="2"/>
  <c r="Q8" i="1" l="1"/>
  <c r="R8" i="1" s="1"/>
  <c r="S8" i="1" s="1"/>
  <c r="V35" i="1"/>
  <c r="W35" i="1" s="1"/>
  <c r="U28" i="1"/>
  <c r="V28" i="1"/>
  <c r="W28" i="1" s="1"/>
  <c r="V21" i="1"/>
  <c r="W21" i="1" s="1"/>
  <c r="V17" i="1"/>
  <c r="W17" i="1" s="1"/>
  <c r="V13" i="1"/>
  <c r="W13" i="1" s="1"/>
  <c r="V9" i="1"/>
  <c r="W9" i="1" s="1"/>
  <c r="V31" i="1"/>
  <c r="W31" i="1" s="1"/>
  <c r="V24" i="1"/>
  <c r="W24" i="1" s="1"/>
  <c r="X24" i="1" s="1"/>
  <c r="U20" i="1"/>
  <c r="V20" i="1"/>
  <c r="W20" i="1" s="1"/>
  <c r="V12" i="1"/>
  <c r="W12" i="1" s="1"/>
  <c r="V37" i="1"/>
  <c r="W37" i="1" s="1"/>
  <c r="V30" i="1"/>
  <c r="W30" i="1" s="1"/>
  <c r="X30" i="1" s="1"/>
  <c r="U26" i="1"/>
  <c r="V26" i="1"/>
  <c r="W26" i="1" s="1"/>
  <c r="V23" i="1"/>
  <c r="W23" i="1" s="1"/>
  <c r="V19" i="1"/>
  <c r="W19" i="1" s="1"/>
  <c r="V15" i="1"/>
  <c r="W15" i="1" s="1"/>
  <c r="V11" i="1"/>
  <c r="W11" i="1" s="1"/>
  <c r="U36" i="1"/>
  <c r="V36" i="1"/>
  <c r="W36" i="1" s="1"/>
  <c r="V29" i="1"/>
  <c r="W29" i="1" s="1"/>
  <c r="U22" i="1"/>
  <c r="V22" i="1"/>
  <c r="W22" i="1" s="1"/>
  <c r="U18" i="1"/>
  <c r="V18" i="1"/>
  <c r="W18" i="1" s="1"/>
  <c r="U14" i="1"/>
  <c r="V14" i="1"/>
  <c r="W14" i="1" s="1"/>
  <c r="U10" i="1"/>
  <c r="V10" i="1"/>
  <c r="W10" i="1" s="1"/>
  <c r="V27" i="1"/>
  <c r="W27" i="1" s="1"/>
  <c r="V16" i="1"/>
  <c r="W16" i="1" s="1"/>
  <c r="U34" i="1"/>
  <c r="V34" i="1"/>
  <c r="W34" i="1" s="1"/>
  <c r="V33" i="1"/>
  <c r="W33" i="1" s="1"/>
  <c r="U32" i="1"/>
  <c r="V32" i="1"/>
  <c r="W32" i="1" s="1"/>
  <c r="V25" i="1"/>
  <c r="W25" i="1" s="1"/>
  <c r="X25" i="1" s="1"/>
  <c r="V8" i="1"/>
  <c r="W8" i="1" s="1"/>
  <c r="U13" i="1"/>
  <c r="U37" i="1"/>
  <c r="U15" i="1"/>
  <c r="U12" i="1"/>
  <c r="U19" i="1"/>
  <c r="U21" i="1"/>
  <c r="U35" i="1"/>
  <c r="U17" i="1"/>
  <c r="U16" i="1"/>
  <c r="U11" i="1"/>
  <c r="U33" i="1"/>
  <c r="U9" i="1"/>
  <c r="U23" i="1"/>
  <c r="U29" i="1"/>
  <c r="U27" i="1"/>
  <c r="U31" i="1"/>
  <c r="U8" i="1"/>
  <c r="X14" i="1" l="1"/>
  <c r="Y14" i="1" s="1"/>
  <c r="Z14" i="1" s="1"/>
  <c r="AA14" i="1" s="1"/>
  <c r="AC14" i="1" s="1"/>
  <c r="Y24" i="1"/>
  <c r="Z24" i="1" s="1"/>
  <c r="AA24" i="1" s="1"/>
  <c r="AC24" i="1" s="1"/>
  <c r="AD24" i="1" s="1"/>
  <c r="Y25" i="1"/>
  <c r="Z25" i="1" s="1"/>
  <c r="AA25" i="1" s="1"/>
  <c r="AC25" i="1" s="1"/>
  <c r="AD25" i="1" s="1"/>
  <c r="Y30" i="1"/>
  <c r="Z30" i="1" s="1"/>
  <c r="AA30" i="1" s="1"/>
  <c r="AC30" i="1" s="1"/>
  <c r="AD30" i="1" s="1"/>
  <c r="X34" i="1"/>
  <c r="X26" i="1"/>
  <c r="X32" i="1"/>
  <c r="Q9" i="1"/>
  <c r="X18" i="1"/>
  <c r="X20" i="1"/>
  <c r="X28" i="1"/>
  <c r="X22" i="1"/>
  <c r="X13" i="1"/>
  <c r="X36" i="1"/>
  <c r="X37" i="1"/>
  <c r="X9" i="1"/>
  <c r="X21" i="1"/>
  <c r="X27" i="1"/>
  <c r="X10" i="1"/>
  <c r="X33" i="1"/>
  <c r="X19" i="1"/>
  <c r="X29" i="1"/>
  <c r="X15" i="1"/>
  <c r="X17" i="1"/>
  <c r="X31" i="1"/>
  <c r="X35" i="1"/>
  <c r="X11" i="1"/>
  <c r="X12" i="1"/>
  <c r="X16" i="1"/>
  <c r="X23" i="1"/>
  <c r="X8" i="1"/>
  <c r="Q10" i="1" l="1"/>
  <c r="R9" i="1"/>
  <c r="S9" i="1" s="1"/>
  <c r="AD14" i="1"/>
  <c r="Y28" i="1"/>
  <c r="Z28" i="1" s="1"/>
  <c r="AA28" i="1" s="1"/>
  <c r="AC28" i="1" s="1"/>
  <c r="AD28" i="1" s="1"/>
  <c r="Y35" i="1"/>
  <c r="Z35" i="1" s="1"/>
  <c r="AA35" i="1" s="1"/>
  <c r="AC35" i="1" s="1"/>
  <c r="AD35" i="1" s="1"/>
  <c r="Y22" i="1"/>
  <c r="Z22" i="1" s="1"/>
  <c r="AA22" i="1" s="1"/>
  <c r="AC22" i="1" s="1"/>
  <c r="AD22" i="1" s="1"/>
  <c r="Y27" i="1"/>
  <c r="Z27" i="1" s="1"/>
  <c r="AA27" i="1" s="1"/>
  <c r="AC27" i="1" s="1"/>
  <c r="AD27" i="1" s="1"/>
  <c r="Y20" i="1"/>
  <c r="Z20" i="1" s="1"/>
  <c r="AA20" i="1" s="1"/>
  <c r="AC20" i="1" s="1"/>
  <c r="AD20" i="1" s="1"/>
  <c r="Y31" i="1"/>
  <c r="Z31" i="1" s="1"/>
  <c r="AA31" i="1" s="1"/>
  <c r="AC31" i="1" s="1"/>
  <c r="AD31" i="1" s="1"/>
  <c r="Y21" i="1"/>
  <c r="Z21" i="1" s="1"/>
  <c r="AA21" i="1" s="1"/>
  <c r="AC21" i="1" s="1"/>
  <c r="Y34" i="1"/>
  <c r="Z34" i="1" s="1"/>
  <c r="AA34" i="1" s="1"/>
  <c r="AC34" i="1" s="1"/>
  <c r="AD34" i="1" s="1"/>
  <c r="Y32" i="1"/>
  <c r="Z32" i="1" s="1"/>
  <c r="AA32" i="1" s="1"/>
  <c r="AC32" i="1" s="1"/>
  <c r="AD32" i="1" s="1"/>
  <c r="Y33" i="1"/>
  <c r="Z33" i="1" s="1"/>
  <c r="AA33" i="1" s="1"/>
  <c r="AC33" i="1" s="1"/>
  <c r="AD33" i="1" s="1"/>
  <c r="Y37" i="1"/>
  <c r="Z37" i="1" s="1"/>
  <c r="AA37" i="1" s="1"/>
  <c r="AC37" i="1" s="1"/>
  <c r="AD37" i="1" s="1"/>
  <c r="Y23" i="1"/>
  <c r="Z23" i="1" s="1"/>
  <c r="AA23" i="1" s="1"/>
  <c r="AC23" i="1" s="1"/>
  <c r="AD23" i="1" s="1"/>
  <c r="Y29" i="1"/>
  <c r="Z29" i="1" s="1"/>
  <c r="AA29" i="1" s="1"/>
  <c r="AC29" i="1" s="1"/>
  <c r="AD29" i="1" s="1"/>
  <c r="Y36" i="1"/>
  <c r="Z36" i="1" s="1"/>
  <c r="AA36" i="1" s="1"/>
  <c r="AC36" i="1" s="1"/>
  <c r="AD36" i="1" s="1"/>
  <c r="Y26" i="1"/>
  <c r="Z26" i="1" s="1"/>
  <c r="AA26" i="1" s="1"/>
  <c r="AC26" i="1" s="1"/>
  <c r="AD26" i="1" s="1"/>
  <c r="Y16" i="1"/>
  <c r="Z16" i="1" s="1"/>
  <c r="AA16" i="1" s="1"/>
  <c r="AC16" i="1" s="1"/>
  <c r="Y19" i="1"/>
  <c r="Z19" i="1" s="1"/>
  <c r="AA19" i="1" s="1"/>
  <c r="AC19" i="1" s="1"/>
  <c r="Y13" i="1"/>
  <c r="Z13" i="1" s="1"/>
  <c r="AA13" i="1" s="1"/>
  <c r="AC13" i="1" s="1"/>
  <c r="Y18" i="1"/>
  <c r="Z18" i="1" s="1"/>
  <c r="AA18" i="1" s="1"/>
  <c r="AC18" i="1" s="1"/>
  <c r="Y17" i="1"/>
  <c r="Z17" i="1" s="1"/>
  <c r="AA17" i="1" s="1"/>
  <c r="AC17" i="1" s="1"/>
  <c r="Y15" i="1"/>
  <c r="Z15" i="1" s="1"/>
  <c r="AA15" i="1" s="1"/>
  <c r="AC15" i="1" s="1"/>
  <c r="Y12" i="1"/>
  <c r="Z12" i="1" s="1"/>
  <c r="AA12" i="1" s="1"/>
  <c r="AC12" i="1" s="1"/>
  <c r="Y11" i="1"/>
  <c r="Z11" i="1" s="1"/>
  <c r="AA11" i="1" s="1"/>
  <c r="AC11" i="1" s="1"/>
  <c r="Y10" i="1"/>
  <c r="Z10" i="1" s="1"/>
  <c r="AA10" i="1" s="1"/>
  <c r="AC10" i="1" s="1"/>
  <c r="Y9" i="1"/>
  <c r="Z9" i="1" s="1"/>
  <c r="AA9" i="1" s="1"/>
  <c r="AC9" i="1" s="1"/>
  <c r="AD9" i="1" s="1"/>
  <c r="Y8" i="1"/>
  <c r="Z8" i="1" s="1"/>
  <c r="AD21" i="1" l="1"/>
  <c r="Q11" i="1"/>
  <c r="R10" i="1"/>
  <c r="S10" i="1" s="1"/>
  <c r="AD15" i="1"/>
  <c r="AD17" i="1"/>
  <c r="AD18" i="1"/>
  <c r="AD13" i="1"/>
  <c r="AD16" i="1"/>
  <c r="AD12" i="1"/>
  <c r="AD19" i="1"/>
  <c r="AD10" i="1"/>
  <c r="AD11" i="1"/>
  <c r="AA8" i="1"/>
  <c r="Q12" i="1" l="1"/>
  <c r="R11" i="1"/>
  <c r="S11" i="1" s="1"/>
  <c r="AC8" i="1"/>
  <c r="AD8" i="1" s="1"/>
  <c r="Q13" i="1" l="1"/>
  <c r="R12" i="1"/>
  <c r="S12" i="1" s="1"/>
  <c r="Q14" i="1" l="1"/>
  <c r="R13" i="1"/>
  <c r="S13" i="1" s="1"/>
  <c r="Q15" i="1" l="1"/>
  <c r="R14" i="1"/>
  <c r="S14" i="1" s="1"/>
  <c r="Q16" i="1" l="1"/>
  <c r="R15" i="1"/>
  <c r="S15" i="1" s="1"/>
  <c r="Q17" i="1" l="1"/>
  <c r="R16" i="1"/>
  <c r="S16" i="1" s="1"/>
  <c r="Q18" i="1" l="1"/>
  <c r="R17" i="1"/>
  <c r="S17" i="1" s="1"/>
  <c r="Q19" i="1" l="1"/>
  <c r="R18" i="1"/>
  <c r="S18" i="1" s="1"/>
  <c r="Q20" i="1" l="1"/>
  <c r="R19" i="1"/>
  <c r="S19" i="1" s="1"/>
  <c r="Q21" i="1" l="1"/>
  <c r="R20" i="1"/>
  <c r="S20" i="1" s="1"/>
  <c r="Q22" i="1" l="1"/>
  <c r="R21" i="1"/>
  <c r="S21" i="1" l="1"/>
  <c r="M21" i="1"/>
  <c r="M39" i="1" s="1"/>
  <c r="M41" i="1" s="1"/>
  <c r="I2" i="1" s="1"/>
  <c r="Q23" i="1"/>
  <c r="R22" i="1"/>
  <c r="S22" i="1" s="1"/>
  <c r="Q24" i="1" l="1"/>
  <c r="R23" i="1"/>
  <c r="S23" i="1" s="1"/>
  <c r="Q25" i="1" l="1"/>
  <c r="R24" i="1"/>
  <c r="S24" i="1" s="1"/>
  <c r="Q26" i="1" l="1"/>
  <c r="R25" i="1"/>
  <c r="S25" i="1" s="1"/>
  <c r="Q27" i="1" l="1"/>
  <c r="R26" i="1"/>
  <c r="S26" i="1" s="1"/>
  <c r="Q28" i="1" l="1"/>
  <c r="R27" i="1"/>
  <c r="S27" i="1" s="1"/>
  <c r="Q29" i="1" l="1"/>
  <c r="R28" i="1"/>
  <c r="S28" i="1" s="1"/>
  <c r="Q30" i="1" l="1"/>
  <c r="R29" i="1"/>
  <c r="S29" i="1" s="1"/>
  <c r="Q31" i="1" l="1"/>
  <c r="R30" i="1"/>
  <c r="S30" i="1" s="1"/>
  <c r="Q32" i="1" l="1"/>
  <c r="R31" i="1"/>
  <c r="S31" i="1" s="1"/>
  <c r="Q33" i="1" l="1"/>
  <c r="R32" i="1"/>
  <c r="S32" i="1" s="1"/>
  <c r="Q34" i="1" l="1"/>
  <c r="R33" i="1"/>
  <c r="S33" i="1" s="1"/>
  <c r="Q35" i="1" l="1"/>
  <c r="R34" i="1"/>
  <c r="S34" i="1" s="1"/>
  <c r="Q36" i="1" l="1"/>
  <c r="R35" i="1"/>
  <c r="S35" i="1" s="1"/>
  <c r="Q37" i="1" l="1"/>
  <c r="R37" i="1" s="1"/>
  <c r="S37" i="1" s="1"/>
  <c r="R36" i="1"/>
  <c r="S36" i="1" s="1"/>
  <c r="S38" i="1" l="1"/>
</calcChain>
</file>

<file path=xl/sharedStrings.xml><?xml version="1.0" encoding="utf-8"?>
<sst xmlns="http://schemas.openxmlformats.org/spreadsheetml/2006/main" count="59" uniqueCount="50">
  <si>
    <t>Name</t>
  </si>
  <si>
    <t>FIDE ID</t>
  </si>
  <si>
    <t>Year</t>
  </si>
  <si>
    <t>Month</t>
  </si>
  <si>
    <t>No.</t>
  </si>
  <si>
    <t>Tournament</t>
  </si>
  <si>
    <t>Rc</t>
  </si>
  <si>
    <t>Ro</t>
  </si>
  <si>
    <t>N</t>
  </si>
  <si>
    <t>W</t>
  </si>
  <si>
    <t>SOF</t>
  </si>
  <si>
    <t>For TPR</t>
  </si>
  <si>
    <t>dp</t>
  </si>
  <si>
    <t>delta ELO</t>
  </si>
  <si>
    <t>MP</t>
  </si>
  <si>
    <t>Old</t>
  </si>
  <si>
    <t>Date</t>
  </si>
  <si>
    <t>TPR</t>
  </si>
  <si>
    <t>H/L</t>
  </si>
  <si>
    <t>H%</t>
  </si>
  <si>
    <t>Max diff</t>
  </si>
  <si>
    <t>SOFT</t>
  </si>
  <si>
    <t>Country</t>
  </si>
  <si>
    <t>TPR"</t>
  </si>
  <si>
    <t>MAS</t>
  </si>
  <si>
    <t>For MP</t>
  </si>
  <si>
    <t>For Phi</t>
  </si>
  <si>
    <t>Phi</t>
  </si>
  <si>
    <t>No. Month</t>
  </si>
  <si>
    <t>No. Games</t>
  </si>
  <si>
    <t>SUM</t>
  </si>
  <si>
    <t>CMP</t>
  </si>
  <si>
    <t>CMP =</t>
  </si>
  <si>
    <t>%Win</t>
  </si>
  <si>
    <t>Out-d</t>
  </si>
  <si>
    <t>Game</t>
  </si>
  <si>
    <t>Sum</t>
  </si>
  <si>
    <t>Over-G</t>
  </si>
  <si>
    <t>Latest date</t>
  </si>
  <si>
    <t>CMP Constant</t>
  </si>
  <si>
    <t>VG</t>
  </si>
  <si>
    <t>[TPR"]_5</t>
  </si>
  <si>
    <t>FIDE ELO</t>
  </si>
  <si>
    <t>AGG</t>
  </si>
  <si>
    <t>EQV TPR"</t>
  </si>
  <si>
    <r>
      <t xml:space="preserve">(Subject to </t>
    </r>
    <r>
      <rPr>
        <u/>
        <sz val="14"/>
        <color rgb="FFFF0000"/>
        <rFont val="Calibri"/>
        <family val="2"/>
        <scheme val="minor"/>
      </rPr>
      <t>reevaluation</t>
    </r>
    <r>
      <rPr>
        <sz val="14"/>
        <color rgb="FFFF0000"/>
        <rFont val="Calibri"/>
        <family val="2"/>
        <scheme val="minor"/>
      </rPr>
      <t xml:space="preserve"> by MCF committee)</t>
    </r>
  </si>
  <si>
    <t xml:space="preserve"> FIDE release  yyyy  mm</t>
  </si>
  <si>
    <t>Nsum</t>
  </si>
  <si>
    <t xml:space="preserve">MCF CMP Form  </t>
  </si>
  <si>
    <t xml:space="preserve">ver 20200301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</si>
</sst>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5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7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0" borderId="11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" fontId="0" fillId="0" borderId="7" xfId="0" applyNumberFormat="1" applyBorder="1"/>
    <xf numFmtId="2" fontId="0" fillId="0" borderId="9" xfId="0" applyNumberFormat="1" applyBorder="1"/>
    <xf numFmtId="0" fontId="0" fillId="0" borderId="8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7" xfId="0" applyBorder="1" applyAlignment="1">
      <alignment horizontal="left"/>
    </xf>
    <xf numFmtId="2" fontId="0" fillId="0" borderId="7" xfId="0" applyNumberFormat="1" applyBorder="1" applyAlignment="1">
      <alignment horizontal="left"/>
    </xf>
    <xf numFmtId="2" fontId="0" fillId="0" borderId="26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26" xfId="0" applyBorder="1" applyAlignment="1">
      <alignment horizontal="left"/>
    </xf>
    <xf numFmtId="2" fontId="0" fillId="0" borderId="8" xfId="0" applyNumberFormat="1" applyBorder="1"/>
    <xf numFmtId="2" fontId="0" fillId="0" borderId="27" xfId="0" applyNumberFormat="1" applyBorder="1"/>
    <xf numFmtId="0" fontId="0" fillId="0" borderId="29" xfId="0" applyBorder="1"/>
    <xf numFmtId="0" fontId="0" fillId="0" borderId="30" xfId="0" applyBorder="1"/>
    <xf numFmtId="0" fontId="0" fillId="0" borderId="29" xfId="0" applyBorder="1" applyAlignment="1">
      <alignment horizontal="left"/>
    </xf>
    <xf numFmtId="1" fontId="0" fillId="0" borderId="25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1" fontId="0" fillId="0" borderId="10" xfId="0" applyNumberFormat="1" applyBorder="1" applyAlignment="1">
      <alignment horizontal="left"/>
    </xf>
    <xf numFmtId="0" fontId="0" fillId="0" borderId="31" xfId="0" applyBorder="1"/>
    <xf numFmtId="2" fontId="0" fillId="0" borderId="0" xfId="0" applyNumberFormat="1" applyBorder="1"/>
    <xf numFmtId="2" fontId="0" fillId="0" borderId="4" xfId="0" applyNumberFormat="1" applyBorder="1"/>
    <xf numFmtId="1" fontId="0" fillId="0" borderId="0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1" fontId="0" fillId="0" borderId="4" xfId="0" applyNumberFormat="1" applyBorder="1"/>
    <xf numFmtId="1" fontId="0" fillId="0" borderId="10" xfId="0" applyNumberFormat="1" applyBorder="1"/>
    <xf numFmtId="1" fontId="0" fillId="0" borderId="24" xfId="0" applyNumberFormat="1" applyBorder="1"/>
    <xf numFmtId="164" fontId="0" fillId="0" borderId="25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2" fontId="0" fillId="0" borderId="28" xfId="0" applyNumberFormat="1" applyBorder="1"/>
    <xf numFmtId="0" fontId="4" fillId="3" borderId="19" xfId="0" applyFont="1" applyFill="1" applyBorder="1" applyAlignment="1">
      <alignment horizontal="right"/>
    </xf>
    <xf numFmtId="0" fontId="4" fillId="3" borderId="19" xfId="0" applyFont="1" applyFill="1" applyBorder="1"/>
    <xf numFmtId="0" fontId="4" fillId="3" borderId="16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left"/>
    </xf>
    <xf numFmtId="1" fontId="4" fillId="2" borderId="32" xfId="0" applyNumberFormat="1" applyFont="1" applyFill="1" applyBorder="1" applyAlignment="1">
      <alignment horizontal="left"/>
    </xf>
    <xf numFmtId="0" fontId="0" fillId="2" borderId="35" xfId="0" applyFill="1" applyBorder="1"/>
    <xf numFmtId="1" fontId="4" fillId="2" borderId="36" xfId="0" applyNumberFormat="1" applyFont="1" applyFill="1" applyBorder="1" applyAlignment="1">
      <alignment horizontal="left"/>
    </xf>
    <xf numFmtId="0" fontId="0" fillId="2" borderId="39" xfId="0" applyFill="1" applyBorder="1"/>
    <xf numFmtId="1" fontId="4" fillId="2" borderId="40" xfId="0" applyNumberFormat="1" applyFont="1" applyFill="1" applyBorder="1" applyAlignment="1">
      <alignment horizontal="left"/>
    </xf>
    <xf numFmtId="0" fontId="0" fillId="2" borderId="43" xfId="0" applyFill="1" applyBorder="1"/>
    <xf numFmtId="3" fontId="0" fillId="2" borderId="44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7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0" fontId="0" fillId="0" borderId="30" xfId="0" applyBorder="1" applyAlignment="1">
      <alignment horizontal="right"/>
    </xf>
    <xf numFmtId="3" fontId="0" fillId="2" borderId="49" xfId="0" applyNumberFormat="1" applyFill="1" applyBorder="1"/>
    <xf numFmtId="0" fontId="0" fillId="0" borderId="8" xfId="0" applyNumberFormat="1" applyBorder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0" fontId="0" fillId="0" borderId="10" xfId="0" applyNumberFormat="1" applyBorder="1"/>
    <xf numFmtId="164" fontId="4" fillId="0" borderId="0" xfId="1" applyNumberFormat="1" applyFont="1" applyFill="1" applyBorder="1" applyAlignment="1">
      <alignment horizontal="right"/>
    </xf>
    <xf numFmtId="164" fontId="4" fillId="0" borderId="68" xfId="1" applyNumberFormat="1" applyFont="1" applyFill="1" applyBorder="1" applyAlignment="1">
      <alignment horizontal="right"/>
    </xf>
    <xf numFmtId="1" fontId="4" fillId="0" borderId="8" xfId="1" applyNumberFormat="1" applyFont="1" applyFill="1" applyBorder="1" applyAlignment="1">
      <alignment horizontal="right"/>
    </xf>
    <xf numFmtId="1" fontId="4" fillId="0" borderId="27" xfId="1" applyNumberFormat="1" applyFont="1" applyFill="1" applyBorder="1" applyAlignment="1">
      <alignment horizontal="right"/>
    </xf>
    <xf numFmtId="0" fontId="0" fillId="0" borderId="69" xfId="0" applyBorder="1" applyAlignment="1">
      <alignment horizontal="right"/>
    </xf>
    <xf numFmtId="164" fontId="0" fillId="0" borderId="7" xfId="0" applyNumberFormat="1" applyBorder="1"/>
    <xf numFmtId="0" fontId="0" fillId="0" borderId="71" xfId="0" applyBorder="1"/>
    <xf numFmtId="164" fontId="0" fillId="0" borderId="9" xfId="0" applyNumberFormat="1" applyBorder="1"/>
    <xf numFmtId="0" fontId="0" fillId="0" borderId="72" xfId="0" applyBorder="1"/>
    <xf numFmtId="164" fontId="0" fillId="0" borderId="24" xfId="0" applyNumberFormat="1" applyBorder="1"/>
    <xf numFmtId="0" fontId="0" fillId="0" borderId="73" xfId="0" applyBorder="1"/>
    <xf numFmtId="3" fontId="0" fillId="2" borderId="75" xfId="0" applyNumberFormat="1" applyFill="1" applyBorder="1"/>
    <xf numFmtId="0" fontId="0" fillId="3" borderId="83" xfId="0" applyFill="1" applyBorder="1"/>
    <xf numFmtId="0" fontId="0" fillId="3" borderId="84" xfId="0" applyFill="1" applyBorder="1"/>
    <xf numFmtId="0" fontId="0" fillId="3" borderId="85" xfId="0" applyFill="1" applyBorder="1"/>
    <xf numFmtId="0" fontId="4" fillId="3" borderId="82" xfId="0" applyFont="1" applyFill="1" applyBorder="1" applyProtection="1">
      <protection locked="0"/>
    </xf>
    <xf numFmtId="0" fontId="4" fillId="3" borderId="41" xfId="0" applyFont="1" applyFill="1" applyBorder="1" applyProtection="1">
      <protection locked="0"/>
    </xf>
    <xf numFmtId="0" fontId="0" fillId="3" borderId="79" xfId="0" applyFill="1" applyBorder="1" applyProtection="1">
      <protection locked="0"/>
    </xf>
    <xf numFmtId="1" fontId="4" fillId="3" borderId="33" xfId="0" applyNumberFormat="1" applyFont="1" applyFill="1" applyBorder="1" applyAlignment="1" applyProtection="1">
      <alignment horizontal="right"/>
      <protection locked="0"/>
    </xf>
    <xf numFmtId="0" fontId="4" fillId="3" borderId="33" xfId="0" applyFont="1" applyFill="1" applyBorder="1" applyProtection="1">
      <protection locked="0"/>
    </xf>
    <xf numFmtId="1" fontId="4" fillId="3" borderId="33" xfId="0" applyNumberFormat="1" applyFont="1" applyFill="1" applyBorder="1" applyProtection="1">
      <protection locked="0"/>
    </xf>
    <xf numFmtId="2" fontId="4" fillId="3" borderId="33" xfId="0" applyNumberFormat="1" applyFont="1" applyFill="1" applyBorder="1" applyProtection="1">
      <protection locked="0"/>
    </xf>
    <xf numFmtId="2" fontId="4" fillId="3" borderId="34" xfId="0" applyNumberFormat="1" applyFont="1" applyFill="1" applyBorder="1" applyProtection="1">
      <protection locked="0"/>
    </xf>
    <xf numFmtId="1" fontId="4" fillId="3" borderId="37" xfId="0" applyNumberFormat="1" applyFont="1" applyFill="1" applyBorder="1" applyAlignment="1" applyProtection="1">
      <alignment horizontal="right"/>
      <protection locked="0"/>
    </xf>
    <xf numFmtId="0" fontId="4" fillId="3" borderId="37" xfId="0" applyFont="1" applyFill="1" applyBorder="1" applyProtection="1">
      <protection locked="0"/>
    </xf>
    <xf numFmtId="1" fontId="4" fillId="3" borderId="37" xfId="0" applyNumberFormat="1" applyFont="1" applyFill="1" applyBorder="1" applyProtection="1">
      <protection locked="0"/>
    </xf>
    <xf numFmtId="2" fontId="4" fillId="3" borderId="37" xfId="0" applyNumberFormat="1" applyFont="1" applyFill="1" applyBorder="1" applyProtection="1">
      <protection locked="0"/>
    </xf>
    <xf numFmtId="2" fontId="4" fillId="3" borderId="38" xfId="0" applyNumberFormat="1" applyFont="1" applyFill="1" applyBorder="1" applyProtection="1">
      <protection locked="0"/>
    </xf>
    <xf numFmtId="1" fontId="4" fillId="3" borderId="50" xfId="0" applyNumberFormat="1" applyFont="1" applyFill="1" applyBorder="1" applyAlignment="1" applyProtection="1">
      <alignment horizontal="right"/>
      <protection locked="0"/>
    </xf>
    <xf numFmtId="0" fontId="4" fillId="3" borderId="50" xfId="0" applyFont="1" applyFill="1" applyBorder="1" applyProtection="1">
      <protection locked="0"/>
    </xf>
    <xf numFmtId="1" fontId="4" fillId="3" borderId="50" xfId="0" applyNumberFormat="1" applyFont="1" applyFill="1" applyBorder="1" applyProtection="1">
      <protection locked="0"/>
    </xf>
    <xf numFmtId="2" fontId="4" fillId="3" borderId="50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1" fontId="4" fillId="3" borderId="41" xfId="0" applyNumberFormat="1" applyFont="1" applyFill="1" applyBorder="1" applyAlignment="1" applyProtection="1">
      <alignment horizontal="right"/>
      <protection locked="0"/>
    </xf>
    <xf numFmtId="1" fontId="4" fillId="3" borderId="41" xfId="0" applyNumberFormat="1" applyFont="1" applyFill="1" applyBorder="1" applyProtection="1">
      <protection locked="0"/>
    </xf>
    <xf numFmtId="2" fontId="4" fillId="3" borderId="41" xfId="0" applyNumberFormat="1" applyFont="1" applyFill="1" applyBorder="1" applyProtection="1">
      <protection locked="0"/>
    </xf>
    <xf numFmtId="2" fontId="4" fillId="3" borderId="42" xfId="0" applyNumberFormat="1" applyFont="1" applyFill="1" applyBorder="1" applyProtection="1">
      <protection locked="0"/>
    </xf>
    <xf numFmtId="0" fontId="0" fillId="2" borderId="45" xfId="0" applyFill="1" applyBorder="1" applyAlignment="1">
      <alignment horizontal="right"/>
    </xf>
    <xf numFmtId="0" fontId="8" fillId="0" borderId="0" xfId="0" applyFont="1"/>
    <xf numFmtId="1" fontId="0" fillId="2" borderId="47" xfId="0" applyNumberFormat="1" applyFill="1" applyBorder="1"/>
    <xf numFmtId="1" fontId="0" fillId="2" borderId="48" xfId="0" applyNumberFormat="1" applyFill="1" applyBorder="1"/>
    <xf numFmtId="1" fontId="0" fillId="2" borderId="46" xfId="0" applyNumberFormat="1" applyFill="1" applyBorder="1"/>
    <xf numFmtId="0" fontId="0" fillId="3" borderId="81" xfId="0" applyFill="1" applyBorder="1" applyAlignment="1" applyProtection="1">
      <alignment horizontal="left"/>
      <protection locked="0"/>
    </xf>
    <xf numFmtId="0" fontId="0" fillId="3" borderId="37" xfId="0" applyFill="1" applyBorder="1" applyAlignment="1" applyProtection="1">
      <alignment horizontal="left"/>
      <protection locked="0"/>
    </xf>
    <xf numFmtId="0" fontId="0" fillId="3" borderId="78" xfId="0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2" fontId="2" fillId="4" borderId="61" xfId="0" applyNumberFormat="1" applyFont="1" applyFill="1" applyBorder="1" applyAlignment="1">
      <alignment horizontal="center" vertical="center"/>
    </xf>
    <xf numFmtId="2" fontId="2" fillId="4" borderId="62" xfId="0" applyNumberFormat="1" applyFont="1" applyFill="1" applyBorder="1" applyAlignment="1">
      <alignment horizontal="center" vertical="center"/>
    </xf>
    <xf numFmtId="2" fontId="2" fillId="4" borderId="50" xfId="0" applyNumberFormat="1" applyFont="1" applyFill="1" applyBorder="1" applyAlignment="1">
      <alignment horizontal="center" vertical="center"/>
    </xf>
    <xf numFmtId="2" fontId="2" fillId="4" borderId="64" xfId="0" applyNumberFormat="1" applyFont="1" applyFill="1" applyBorder="1" applyAlignment="1">
      <alignment horizontal="center" vertical="center"/>
    </xf>
    <xf numFmtId="2" fontId="2" fillId="4" borderId="66" xfId="0" applyNumberFormat="1" applyFont="1" applyFill="1" applyBorder="1" applyAlignment="1">
      <alignment horizontal="center" vertical="center"/>
    </xf>
    <xf numFmtId="2" fontId="2" fillId="4" borderId="6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80" xfId="0" applyFill="1" applyBorder="1" applyAlignment="1" applyProtection="1">
      <alignment horizontal="left"/>
      <protection locked="0"/>
    </xf>
    <xf numFmtId="0" fontId="0" fillId="3" borderId="76" xfId="0" applyFill="1" applyBorder="1" applyAlignment="1" applyProtection="1">
      <alignment horizontal="left"/>
      <protection locked="0"/>
    </xf>
    <xf numFmtId="0" fontId="0" fillId="3" borderId="77" xfId="0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2" fontId="3" fillId="0" borderId="56" xfId="0" applyNumberFormat="1" applyFont="1" applyBorder="1" applyAlignment="1">
      <alignment horizontal="center" vertical="center"/>
    </xf>
    <xf numFmtId="2" fontId="3" fillId="0" borderId="59" xfId="0" applyNumberFormat="1" applyFont="1" applyBorder="1" applyAlignment="1">
      <alignment horizontal="center" vertical="center"/>
    </xf>
    <xf numFmtId="3" fontId="1" fillId="0" borderId="53" xfId="0" applyNumberFormat="1" applyFont="1" applyBorder="1" applyAlignment="1">
      <alignment horizontal="right" vertical="center"/>
    </xf>
    <xf numFmtId="3" fontId="1" fillId="0" borderId="56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8" xfId="0" applyBorder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tabSelected="1" zoomScaleNormal="100" workbookViewId="0">
      <pane ySplit="7" topLeftCell="A8" activePane="bottomLeft" state="frozen"/>
      <selection pane="bottomLeft"/>
    </sheetView>
  </sheetViews>
  <sheetFormatPr defaultRowHeight="15" x14ac:dyDescent="0.25"/>
  <cols>
    <col min="2" max="2" width="14.7109375" customWidth="1"/>
    <col min="3" max="3" width="5" bestFit="1" customWidth="1"/>
    <col min="4" max="4" width="6.85546875" bestFit="1" customWidth="1"/>
    <col min="5" max="5" width="27" customWidth="1"/>
    <col min="6" max="6" width="8.42578125" bestFit="1" customWidth="1"/>
    <col min="13" max="13" width="16.28515625" customWidth="1"/>
    <col min="14" max="14" width="9.140625" hidden="1" customWidth="1"/>
    <col min="15" max="15" width="6" hidden="1" customWidth="1"/>
    <col min="16" max="16" width="6.140625" style="2" hidden="1" customWidth="1"/>
    <col min="17" max="17" width="4.85546875" hidden="1" customWidth="1"/>
    <col min="18" max="18" width="7.28515625" hidden="1" customWidth="1"/>
    <col min="19" max="19" width="3.5703125" hidden="1" customWidth="1"/>
    <col min="20" max="26" width="7.7109375" hidden="1" customWidth="1"/>
    <col min="27" max="27" width="8.5703125" hidden="1" customWidth="1"/>
    <col min="28" max="28" width="5.5703125" hidden="1" customWidth="1"/>
    <col min="29" max="30" width="9.140625" hidden="1" customWidth="1"/>
    <col min="31" max="31" width="9.140625" customWidth="1"/>
  </cols>
  <sheetData>
    <row r="1" spans="2:30" ht="27.75" customHeight="1" thickBot="1" x14ac:dyDescent="0.45">
      <c r="B1" s="157" t="s">
        <v>48</v>
      </c>
      <c r="E1" s="158" t="s">
        <v>49</v>
      </c>
    </row>
    <row r="2" spans="2:30" ht="15" customHeight="1" thickTop="1" x14ac:dyDescent="0.25">
      <c r="B2" s="78" t="s">
        <v>1</v>
      </c>
      <c r="C2" s="131"/>
      <c r="D2" s="132"/>
      <c r="E2" s="133"/>
      <c r="F2" s="1"/>
      <c r="G2" s="113" t="s">
        <v>32</v>
      </c>
      <c r="H2" s="114"/>
      <c r="I2" s="119">
        <f>M41</f>
        <v>0</v>
      </c>
      <c r="J2" s="120"/>
      <c r="K2" s="134" t="s">
        <v>45</v>
      </c>
      <c r="L2" s="135"/>
      <c r="M2" s="135"/>
    </row>
    <row r="3" spans="2:30" ht="15" customHeight="1" x14ac:dyDescent="0.25">
      <c r="B3" s="79" t="s">
        <v>0</v>
      </c>
      <c r="C3" s="108"/>
      <c r="D3" s="109"/>
      <c r="E3" s="110"/>
      <c r="F3" s="1"/>
      <c r="G3" s="115"/>
      <c r="H3" s="116"/>
      <c r="I3" s="121"/>
      <c r="J3" s="122"/>
      <c r="K3" s="134"/>
      <c r="L3" s="135"/>
      <c r="M3" s="135"/>
    </row>
    <row r="4" spans="2:30" ht="15" customHeight="1" x14ac:dyDescent="0.25">
      <c r="B4" s="79" t="s">
        <v>42</v>
      </c>
      <c r="C4" s="108"/>
      <c r="D4" s="109"/>
      <c r="E4" s="110"/>
      <c r="F4" s="1"/>
      <c r="G4" s="115"/>
      <c r="H4" s="116"/>
      <c r="I4" s="121"/>
      <c r="J4" s="122"/>
      <c r="K4" s="134"/>
      <c r="L4" s="135"/>
      <c r="M4" s="135"/>
      <c r="P4" s="63"/>
    </row>
    <row r="5" spans="2:30" ht="15.75" thickBot="1" x14ac:dyDescent="0.3">
      <c r="B5" s="80" t="s">
        <v>38</v>
      </c>
      <c r="C5" s="81">
        <v>2020</v>
      </c>
      <c r="D5" s="82">
        <v>2</v>
      </c>
      <c r="E5" s="83" t="s">
        <v>46</v>
      </c>
      <c r="G5" s="117"/>
      <c r="H5" s="118"/>
      <c r="I5" s="123"/>
      <c r="J5" s="124"/>
      <c r="K5" s="134"/>
      <c r="L5" s="135"/>
      <c r="M5" s="135"/>
    </row>
    <row r="6" spans="2:30" ht="16.5" thickTop="1" thickBot="1" x14ac:dyDescent="0.3">
      <c r="O6" s="152" t="s">
        <v>16</v>
      </c>
      <c r="P6" s="129"/>
      <c r="Q6" s="128" t="s">
        <v>35</v>
      </c>
      <c r="R6" s="129"/>
      <c r="S6" s="130"/>
      <c r="T6" s="125" t="s">
        <v>17</v>
      </c>
      <c r="U6" s="126"/>
      <c r="V6" s="126"/>
      <c r="W6" s="126"/>
      <c r="X6" s="126"/>
      <c r="Y6" s="127"/>
      <c r="Z6" s="128" t="s">
        <v>14</v>
      </c>
      <c r="AA6" s="130"/>
      <c r="AB6" s="111" t="s">
        <v>27</v>
      </c>
      <c r="AC6" s="136" t="s">
        <v>43</v>
      </c>
      <c r="AD6" s="138" t="s">
        <v>44</v>
      </c>
    </row>
    <row r="7" spans="2:30" ht="16.5" thickTop="1" thickBot="1" x14ac:dyDescent="0.3">
      <c r="B7" s="47" t="s">
        <v>4</v>
      </c>
      <c r="C7" s="44" t="s">
        <v>2</v>
      </c>
      <c r="D7" s="44" t="s">
        <v>3</v>
      </c>
      <c r="E7" s="45" t="s">
        <v>5</v>
      </c>
      <c r="F7" s="45" t="s">
        <v>22</v>
      </c>
      <c r="G7" s="44" t="s">
        <v>6</v>
      </c>
      <c r="H7" s="44" t="s">
        <v>7</v>
      </c>
      <c r="I7" s="44" t="s">
        <v>9</v>
      </c>
      <c r="J7" s="46" t="s">
        <v>8</v>
      </c>
      <c r="K7" s="7" t="s">
        <v>10</v>
      </c>
      <c r="L7" s="103" t="s">
        <v>47</v>
      </c>
      <c r="M7" s="8" t="s">
        <v>43</v>
      </c>
      <c r="O7" s="9" t="s">
        <v>15</v>
      </c>
      <c r="P7" s="12" t="s">
        <v>34</v>
      </c>
      <c r="Q7" s="5" t="s">
        <v>36</v>
      </c>
      <c r="R7" s="4" t="s">
        <v>37</v>
      </c>
      <c r="S7" s="6" t="s">
        <v>40</v>
      </c>
      <c r="T7" s="5" t="s">
        <v>33</v>
      </c>
      <c r="U7" s="4" t="s">
        <v>18</v>
      </c>
      <c r="V7" s="4" t="s">
        <v>19</v>
      </c>
      <c r="W7" s="4" t="s">
        <v>12</v>
      </c>
      <c r="X7" s="4" t="s">
        <v>17</v>
      </c>
      <c r="Y7" s="6" t="s">
        <v>23</v>
      </c>
      <c r="Z7" s="5" t="s">
        <v>41</v>
      </c>
      <c r="AA7" s="64" t="s">
        <v>14</v>
      </c>
      <c r="AB7" s="112"/>
      <c r="AC7" s="137"/>
      <c r="AD7" s="139"/>
    </row>
    <row r="8" spans="2:30" x14ac:dyDescent="0.25">
      <c r="B8" s="48">
        <v>1</v>
      </c>
      <c r="C8" s="84"/>
      <c r="D8" s="84"/>
      <c r="E8" s="85"/>
      <c r="F8" s="85"/>
      <c r="G8" s="86"/>
      <c r="H8" s="86"/>
      <c r="I8" s="87"/>
      <c r="J8" s="88"/>
      <c r="K8" s="49">
        <v>0</v>
      </c>
      <c r="L8" s="107">
        <f>+J8</f>
        <v>0</v>
      </c>
      <c r="M8" s="77">
        <f>IF($G8*$J8&gt;0,$AC8*$P8*$R8,0)</f>
        <v>0</v>
      </c>
      <c r="O8" s="10">
        <f>($C$5-$C8)*12+($D$5-$D8)</f>
        <v>24242</v>
      </c>
      <c r="P8" s="27">
        <f>IF(AND($O8&lt;'Parameter sheet'!$D$2,$O8&gt;-1),1,0)</f>
        <v>0</v>
      </c>
      <c r="Q8" s="35">
        <f>$J8*$P8</f>
        <v>0</v>
      </c>
      <c r="R8" s="33">
        <f>IF($Q8&gt;'Parameter sheet'!$D$3,0,1)</f>
        <v>1</v>
      </c>
      <c r="S8" s="34">
        <f>IF($P8*$R8&gt;0,$J8,0)</f>
        <v>0</v>
      </c>
      <c r="T8" s="13" t="e">
        <f>$I8/$J8</f>
        <v>#DIV/0!</v>
      </c>
      <c r="U8" s="33" t="e">
        <f>IF($T8&gt;0.5,1,-1)</f>
        <v>#DIV/0!</v>
      </c>
      <c r="V8" s="43" t="e">
        <f>ROUND(0.5+ABS(0.5-$T8),2)</f>
        <v>#DIV/0!</v>
      </c>
      <c r="W8" s="33" t="e">
        <f>VLOOKUP($V8,'Parameter sheet'!$B$13:$C$58,2,TRUE)</f>
        <v>#DIV/0!</v>
      </c>
      <c r="X8" s="33" t="e">
        <f>G8+MIN($U8*$W8,'Parameter sheet'!$D$4)</f>
        <v>#DIV/0!</v>
      </c>
      <c r="Y8" s="34" t="e">
        <f>$X8+IF($F8="MAS",'Parameter sheet'!$D$5,0)+$K8*'Parameter sheet'!$D$6</f>
        <v>#DIV/0!</v>
      </c>
      <c r="Z8" s="39" t="e">
        <f>5*ROUND($Y8/5,0)</f>
        <v>#DIV/0!</v>
      </c>
      <c r="AA8" s="40" t="e">
        <f>VLOOKUP($Z8,'Parameter sheet'!$E$13:$F$374,2,1)</f>
        <v>#DIV/0!</v>
      </c>
      <c r="AB8" s="13" t="e">
        <f>VLOOKUP($J8,'Parameter sheet'!$I$13:$J$27,2,1)</f>
        <v>#N/A</v>
      </c>
      <c r="AC8" s="75" t="e">
        <f t="shared" ref="AC8:AC37" si="0">$AA8*$J8*$AB8</f>
        <v>#DIV/0!</v>
      </c>
      <c r="AD8" s="76" t="e">
        <f>VLOOKUP($AC8/9,'Parameter sheet'!$F$13:$G$374,2,1)</f>
        <v>#DIV/0!</v>
      </c>
    </row>
    <row r="9" spans="2:30" x14ac:dyDescent="0.25">
      <c r="B9" s="50">
        <v>2</v>
      </c>
      <c r="C9" s="89"/>
      <c r="D9" s="89"/>
      <c r="E9" s="90"/>
      <c r="F9" s="90"/>
      <c r="G9" s="91"/>
      <c r="H9" s="91"/>
      <c r="I9" s="92"/>
      <c r="J9" s="93"/>
      <c r="K9" s="51">
        <v>0</v>
      </c>
      <c r="L9" s="105">
        <f>+L8+J9</f>
        <v>0</v>
      </c>
      <c r="M9" s="60">
        <f>IF($G9*$J9&gt;0,$AC9*$P9*$R9,0)</f>
        <v>0</v>
      </c>
      <c r="O9" s="10">
        <f t="shared" ref="O9:O37" si="1">($C$5-$C9)*12+($D$5-$D9)</f>
        <v>24242</v>
      </c>
      <c r="P9" s="28">
        <f>IF(AND($O9&lt;'Parameter sheet'!$D$2,$O9&gt;-1),1,0)</f>
        <v>0</v>
      </c>
      <c r="Q9" s="35">
        <f>($J9*$P9)+$Q8</f>
        <v>0</v>
      </c>
      <c r="R9" s="33">
        <f>IF($Q9&gt;'Parameter sheet'!$D$3,0,1)</f>
        <v>1</v>
      </c>
      <c r="S9" s="34">
        <f>IF($P9*$R9&gt;0,$J9,0)</f>
        <v>0</v>
      </c>
      <c r="T9" s="13" t="e">
        <f t="shared" ref="T9:T37" si="2">$I9/$J9</f>
        <v>#DIV/0!</v>
      </c>
      <c r="U9" s="33" t="e">
        <f t="shared" ref="U9:U37" si="3">IF($T9&gt;0.5,1,-1)</f>
        <v>#DIV/0!</v>
      </c>
      <c r="V9" s="31" t="e">
        <f t="shared" ref="V9:V37" si="4">ROUND(0.5+ABS(0.5-$T9),2)</f>
        <v>#DIV/0!</v>
      </c>
      <c r="W9" s="33" t="e">
        <f>VLOOKUP($V9,'Parameter sheet'!$B$13:$C$58,2,TRUE)</f>
        <v>#DIV/0!</v>
      </c>
      <c r="X9" s="33" t="e">
        <f>G9+MIN($U9*$W9,'Parameter sheet'!$D$4)</f>
        <v>#DIV/0!</v>
      </c>
      <c r="Y9" s="61" t="e">
        <f>$X9+IF($F9="MAS",'Parameter sheet'!$D$5,0)+$K9*'Parameter sheet'!$D$6</f>
        <v>#DIV/0!</v>
      </c>
      <c r="Z9" s="35" t="e">
        <f t="shared" ref="Z9:Z37" si="5">5*ROUND($Y9/5,0)</f>
        <v>#DIV/0!</v>
      </c>
      <c r="AA9" s="41" t="e">
        <f>VLOOKUP($Z9,'Parameter sheet'!$E$13:$F$374,2,1)</f>
        <v>#DIV/0!</v>
      </c>
      <c r="AB9" s="13" t="e">
        <f>VLOOKUP($J9,'Parameter sheet'!$I$13:$J$27,2,1)</f>
        <v>#N/A</v>
      </c>
      <c r="AC9" s="71" t="e">
        <f t="shared" si="0"/>
        <v>#DIV/0!</v>
      </c>
      <c r="AD9" s="72" t="e">
        <f>VLOOKUP($AC9/9,'Parameter sheet'!$F$13:$G$374,2,1)</f>
        <v>#DIV/0!</v>
      </c>
    </row>
    <row r="10" spans="2:30" x14ac:dyDescent="0.25">
      <c r="B10" s="50">
        <v>3</v>
      </c>
      <c r="C10" s="89"/>
      <c r="D10" s="89"/>
      <c r="E10" s="90"/>
      <c r="F10" s="90"/>
      <c r="G10" s="91"/>
      <c r="H10" s="91"/>
      <c r="I10" s="92"/>
      <c r="J10" s="93"/>
      <c r="K10" s="51">
        <v>0</v>
      </c>
      <c r="L10" s="105">
        <f t="shared" ref="L10:L36" si="6">+L9+J10</f>
        <v>0</v>
      </c>
      <c r="M10" s="60">
        <f t="shared" ref="M10:M37" si="7">IF($G10*$J10&gt;0,$AC10*$P10*$R10,0)</f>
        <v>0</v>
      </c>
      <c r="O10" s="10">
        <f t="shared" si="1"/>
        <v>24242</v>
      </c>
      <c r="P10" s="28">
        <f>IF(AND($O10&lt;'Parameter sheet'!$D$2,$O10&gt;-1),1,0)</f>
        <v>0</v>
      </c>
      <c r="Q10" s="35">
        <f t="shared" ref="Q10:Q36" si="8">($J10*$P10)+$Q9</f>
        <v>0</v>
      </c>
      <c r="R10" s="33">
        <f>IF($Q10&gt;'Parameter sheet'!$D$3,0,1)</f>
        <v>1</v>
      </c>
      <c r="S10" s="34">
        <f t="shared" ref="S10:S37" si="9">IF($P10*$R10&gt;0,$J10,0)</f>
        <v>0</v>
      </c>
      <c r="T10" s="13" t="e">
        <f t="shared" si="2"/>
        <v>#DIV/0!</v>
      </c>
      <c r="U10" s="33" t="e">
        <f t="shared" si="3"/>
        <v>#DIV/0!</v>
      </c>
      <c r="V10" s="31" t="e">
        <f t="shared" si="4"/>
        <v>#DIV/0!</v>
      </c>
      <c r="W10" s="33" t="e">
        <f>VLOOKUP($V10,'Parameter sheet'!$B$13:$C$58,2,TRUE)</f>
        <v>#DIV/0!</v>
      </c>
      <c r="X10" s="33" t="e">
        <f>G10+MIN($U10*$W10,'Parameter sheet'!$D$4)</f>
        <v>#DIV/0!</v>
      </c>
      <c r="Y10" s="61" t="e">
        <f>$X10+IF($F10="MAS",'Parameter sheet'!$D$5,0)+$K10*'Parameter sheet'!$D$6</f>
        <v>#DIV/0!</v>
      </c>
      <c r="Z10" s="35" t="e">
        <f t="shared" si="5"/>
        <v>#DIV/0!</v>
      </c>
      <c r="AA10" s="41" t="e">
        <f>VLOOKUP($Z10,'Parameter sheet'!$E$13:$F$374,2,1)</f>
        <v>#DIV/0!</v>
      </c>
      <c r="AB10" s="13" t="e">
        <f>VLOOKUP($J10,'Parameter sheet'!$I$13:$J$27,2,1)</f>
        <v>#N/A</v>
      </c>
      <c r="AC10" s="71" t="e">
        <f t="shared" si="0"/>
        <v>#DIV/0!</v>
      </c>
      <c r="AD10" s="72" t="e">
        <f>VLOOKUP($AC10/9,'Parameter sheet'!$F$13:$G$374,2,1)</f>
        <v>#DIV/0!</v>
      </c>
    </row>
    <row r="11" spans="2:30" x14ac:dyDescent="0.25">
      <c r="B11" s="50">
        <v>4</v>
      </c>
      <c r="C11" s="89"/>
      <c r="D11" s="89"/>
      <c r="E11" s="90"/>
      <c r="F11" s="90"/>
      <c r="G11" s="91"/>
      <c r="H11" s="91"/>
      <c r="I11" s="92"/>
      <c r="J11" s="93"/>
      <c r="K11" s="51">
        <v>0</v>
      </c>
      <c r="L11" s="105">
        <f t="shared" si="6"/>
        <v>0</v>
      </c>
      <c r="M11" s="60">
        <f t="shared" si="7"/>
        <v>0</v>
      </c>
      <c r="O11" s="10">
        <f t="shared" si="1"/>
        <v>24242</v>
      </c>
      <c r="P11" s="28">
        <f>IF(AND($O11&lt;'Parameter sheet'!$D$2,$O11&gt;-1),1,0)</f>
        <v>0</v>
      </c>
      <c r="Q11" s="35">
        <f t="shared" si="8"/>
        <v>0</v>
      </c>
      <c r="R11" s="33">
        <f>IF($Q11&gt;'Parameter sheet'!$D$3,0,1)</f>
        <v>1</v>
      </c>
      <c r="S11" s="34">
        <f t="shared" si="9"/>
        <v>0</v>
      </c>
      <c r="T11" s="13" t="e">
        <f t="shared" si="2"/>
        <v>#DIV/0!</v>
      </c>
      <c r="U11" s="33" t="e">
        <f t="shared" si="3"/>
        <v>#DIV/0!</v>
      </c>
      <c r="V11" s="31" t="e">
        <f t="shared" si="4"/>
        <v>#DIV/0!</v>
      </c>
      <c r="W11" s="33" t="e">
        <f>VLOOKUP($V11,'Parameter sheet'!$B$13:$C$58,2,TRUE)</f>
        <v>#DIV/0!</v>
      </c>
      <c r="X11" s="33" t="e">
        <f>G11+MIN($U11*$W11,'Parameter sheet'!$D$4)</f>
        <v>#DIV/0!</v>
      </c>
      <c r="Y11" s="61" t="e">
        <f>$X11+IF($F11="MAS",'Parameter sheet'!$D$5,0)+$K11*'Parameter sheet'!$D$6</f>
        <v>#DIV/0!</v>
      </c>
      <c r="Z11" s="35" t="e">
        <f t="shared" si="5"/>
        <v>#DIV/0!</v>
      </c>
      <c r="AA11" s="41" t="e">
        <f>VLOOKUP($Z11,'Parameter sheet'!$E$13:$F$374,2,1)</f>
        <v>#DIV/0!</v>
      </c>
      <c r="AB11" s="13" t="e">
        <f>VLOOKUP($J11,'Parameter sheet'!$I$13:$J$27,2,1)</f>
        <v>#N/A</v>
      </c>
      <c r="AC11" s="71" t="e">
        <f t="shared" si="0"/>
        <v>#DIV/0!</v>
      </c>
      <c r="AD11" s="72" t="e">
        <f>VLOOKUP($AC11/9,'Parameter sheet'!$F$13:$G$374,2,1)</f>
        <v>#DIV/0!</v>
      </c>
    </row>
    <row r="12" spans="2:30" x14ac:dyDescent="0.25">
      <c r="B12" s="50">
        <v>5</v>
      </c>
      <c r="C12" s="89"/>
      <c r="D12" s="89"/>
      <c r="E12" s="90"/>
      <c r="F12" s="90"/>
      <c r="G12" s="91"/>
      <c r="H12" s="91"/>
      <c r="I12" s="92"/>
      <c r="J12" s="93"/>
      <c r="K12" s="51">
        <v>0</v>
      </c>
      <c r="L12" s="105">
        <f t="shared" si="6"/>
        <v>0</v>
      </c>
      <c r="M12" s="60">
        <f t="shared" si="7"/>
        <v>0</v>
      </c>
      <c r="O12" s="10">
        <f t="shared" si="1"/>
        <v>24242</v>
      </c>
      <c r="P12" s="28">
        <f>IF(AND($O12&lt;'Parameter sheet'!$D$2,$O12&gt;-1),1,0)</f>
        <v>0</v>
      </c>
      <c r="Q12" s="35">
        <f t="shared" si="8"/>
        <v>0</v>
      </c>
      <c r="R12" s="33">
        <f>IF($Q12&gt;'Parameter sheet'!$D$3,0,1)</f>
        <v>1</v>
      </c>
      <c r="S12" s="34">
        <f t="shared" si="9"/>
        <v>0</v>
      </c>
      <c r="T12" s="13" t="e">
        <f t="shared" si="2"/>
        <v>#DIV/0!</v>
      </c>
      <c r="U12" s="33" t="e">
        <f t="shared" si="3"/>
        <v>#DIV/0!</v>
      </c>
      <c r="V12" s="31" t="e">
        <f t="shared" si="4"/>
        <v>#DIV/0!</v>
      </c>
      <c r="W12" s="33" t="e">
        <f>VLOOKUP($V12,'Parameter sheet'!$B$13:$C$58,2,TRUE)</f>
        <v>#DIV/0!</v>
      </c>
      <c r="X12" s="33" t="e">
        <f>G12+MIN($U12*$W12,'Parameter sheet'!$D$4)</f>
        <v>#DIV/0!</v>
      </c>
      <c r="Y12" s="61" t="e">
        <f>$X12+IF($F12="MAS",'Parameter sheet'!$D$5,0)+$K12*'Parameter sheet'!$D$6</f>
        <v>#DIV/0!</v>
      </c>
      <c r="Z12" s="35" t="e">
        <f t="shared" si="5"/>
        <v>#DIV/0!</v>
      </c>
      <c r="AA12" s="41" t="e">
        <f>VLOOKUP($Z12,'Parameter sheet'!$E$13:$F$374,2,1)</f>
        <v>#DIV/0!</v>
      </c>
      <c r="AB12" s="13" t="e">
        <f>VLOOKUP($J12,'Parameter sheet'!$I$13:$J$27,2,1)</f>
        <v>#N/A</v>
      </c>
      <c r="AC12" s="71" t="e">
        <f t="shared" si="0"/>
        <v>#DIV/0!</v>
      </c>
      <c r="AD12" s="72" t="e">
        <f>VLOOKUP($AC12/9,'Parameter sheet'!$F$13:$G$374,2,1)</f>
        <v>#DIV/0!</v>
      </c>
    </row>
    <row r="13" spans="2:30" x14ac:dyDescent="0.25">
      <c r="B13" s="50">
        <v>6</v>
      </c>
      <c r="C13" s="89"/>
      <c r="D13" s="89"/>
      <c r="E13" s="90"/>
      <c r="F13" s="90"/>
      <c r="G13" s="91"/>
      <c r="H13" s="91"/>
      <c r="I13" s="92"/>
      <c r="J13" s="93"/>
      <c r="K13" s="51">
        <v>0</v>
      </c>
      <c r="L13" s="105">
        <f t="shared" si="6"/>
        <v>0</v>
      </c>
      <c r="M13" s="60">
        <f t="shared" si="7"/>
        <v>0</v>
      </c>
      <c r="O13" s="10">
        <f t="shared" si="1"/>
        <v>24242</v>
      </c>
      <c r="P13" s="28">
        <f>IF(AND($O13&lt;'Parameter sheet'!$D$2,$O13&gt;-1),1,0)</f>
        <v>0</v>
      </c>
      <c r="Q13" s="35">
        <f t="shared" si="8"/>
        <v>0</v>
      </c>
      <c r="R13" s="33">
        <f>IF($Q13&gt;'Parameter sheet'!$D$3,0,1)</f>
        <v>1</v>
      </c>
      <c r="S13" s="34">
        <f t="shared" si="9"/>
        <v>0</v>
      </c>
      <c r="T13" s="13" t="e">
        <f t="shared" si="2"/>
        <v>#DIV/0!</v>
      </c>
      <c r="U13" s="31" t="e">
        <f t="shared" si="3"/>
        <v>#DIV/0!</v>
      </c>
      <c r="V13" s="31" t="e">
        <f t="shared" si="4"/>
        <v>#DIV/0!</v>
      </c>
      <c r="W13" s="31" t="e">
        <f>VLOOKUP($V13,'Parameter sheet'!$B$13:$C$58,2,TRUE)</f>
        <v>#DIV/0!</v>
      </c>
      <c r="X13" s="31" t="e">
        <f>G13+MIN($U13*$W13,'Parameter sheet'!$D$4)</f>
        <v>#DIV/0!</v>
      </c>
      <c r="Y13" s="61" t="e">
        <f>$X13+IF($F13="MAS",'Parameter sheet'!$D$5,0)+$K13*'Parameter sheet'!$D$6</f>
        <v>#DIV/0!</v>
      </c>
      <c r="Z13" s="35" t="e">
        <f t="shared" si="5"/>
        <v>#DIV/0!</v>
      </c>
      <c r="AA13" s="41" t="e">
        <f>VLOOKUP($Z13,'Parameter sheet'!$E$13:$F$374,2,1)</f>
        <v>#DIV/0!</v>
      </c>
      <c r="AB13" s="13" t="e">
        <f>VLOOKUP($J13,'Parameter sheet'!$I$13:$J$27,2,1)</f>
        <v>#N/A</v>
      </c>
      <c r="AC13" s="71" t="e">
        <f t="shared" si="0"/>
        <v>#DIV/0!</v>
      </c>
      <c r="AD13" s="72" t="e">
        <f>VLOOKUP($AC13/9,'Parameter sheet'!$F$13:$G$374,2,1)</f>
        <v>#DIV/0!</v>
      </c>
    </row>
    <row r="14" spans="2:30" x14ac:dyDescent="0.25">
      <c r="B14" s="50">
        <v>7</v>
      </c>
      <c r="C14" s="89"/>
      <c r="D14" s="89"/>
      <c r="E14" s="90"/>
      <c r="F14" s="90"/>
      <c r="G14" s="91"/>
      <c r="H14" s="91"/>
      <c r="I14" s="92"/>
      <c r="J14" s="93"/>
      <c r="K14" s="51">
        <v>0</v>
      </c>
      <c r="L14" s="105">
        <f>+L13+J14</f>
        <v>0</v>
      </c>
      <c r="M14" s="60">
        <f t="shared" si="7"/>
        <v>0</v>
      </c>
      <c r="O14" s="10">
        <f t="shared" si="1"/>
        <v>24242</v>
      </c>
      <c r="P14" s="28">
        <f>IF(AND($O14&lt;'Parameter sheet'!$D$2,$O14&gt;-1),1,0)</f>
        <v>0</v>
      </c>
      <c r="Q14" s="35">
        <f t="shared" si="8"/>
        <v>0</v>
      </c>
      <c r="R14" s="33">
        <f>IF($Q14&gt;'Parameter sheet'!$D$3,0,1)</f>
        <v>1</v>
      </c>
      <c r="S14" s="34">
        <f t="shared" si="9"/>
        <v>0</v>
      </c>
      <c r="T14" s="13" t="e">
        <f t="shared" si="2"/>
        <v>#DIV/0!</v>
      </c>
      <c r="U14" s="31" t="e">
        <f t="shared" si="3"/>
        <v>#DIV/0!</v>
      </c>
      <c r="V14" s="31" t="e">
        <f t="shared" si="4"/>
        <v>#DIV/0!</v>
      </c>
      <c r="W14" s="31" t="e">
        <f>VLOOKUP($V14,'Parameter sheet'!$B$13:$C$58,2,TRUE)</f>
        <v>#DIV/0!</v>
      </c>
      <c r="X14" s="31" t="e">
        <f>G14+MIN($U14*$W14,'Parameter sheet'!$D$4)</f>
        <v>#DIV/0!</v>
      </c>
      <c r="Y14" s="61" t="e">
        <f>$X14+IF($F14="MAS",'Parameter sheet'!$D$5,0)+$K14*'Parameter sheet'!$D$6</f>
        <v>#DIV/0!</v>
      </c>
      <c r="Z14" s="35" t="e">
        <f t="shared" si="5"/>
        <v>#DIV/0!</v>
      </c>
      <c r="AA14" s="41" t="e">
        <f>VLOOKUP($Z14,'Parameter sheet'!$E$13:$F$374,2,1)</f>
        <v>#DIV/0!</v>
      </c>
      <c r="AB14" s="13" t="e">
        <f>VLOOKUP($J14,'Parameter sheet'!$I$13:$J$27,2,1)</f>
        <v>#N/A</v>
      </c>
      <c r="AC14" s="71" t="e">
        <f t="shared" si="0"/>
        <v>#DIV/0!</v>
      </c>
      <c r="AD14" s="72" t="e">
        <f>VLOOKUP($AC14/9,'Parameter sheet'!$F$13:$G$374,2,1)</f>
        <v>#DIV/0!</v>
      </c>
    </row>
    <row r="15" spans="2:30" x14ac:dyDescent="0.25">
      <c r="B15" s="50">
        <v>8</v>
      </c>
      <c r="C15" s="89"/>
      <c r="D15" s="89"/>
      <c r="E15" s="90"/>
      <c r="F15" s="90"/>
      <c r="G15" s="91"/>
      <c r="H15" s="91"/>
      <c r="I15" s="92"/>
      <c r="J15" s="93"/>
      <c r="K15" s="51">
        <v>0</v>
      </c>
      <c r="L15" s="105">
        <f t="shared" si="6"/>
        <v>0</v>
      </c>
      <c r="M15" s="60">
        <f t="shared" si="7"/>
        <v>0</v>
      </c>
      <c r="O15" s="10">
        <f t="shared" si="1"/>
        <v>24242</v>
      </c>
      <c r="P15" s="28">
        <f>IF(AND($O15&lt;'Parameter sheet'!$D$2,$O15&gt;-1),1,0)</f>
        <v>0</v>
      </c>
      <c r="Q15" s="35">
        <f t="shared" si="8"/>
        <v>0</v>
      </c>
      <c r="R15" s="33">
        <f>IF($Q15&gt;'Parameter sheet'!$D$3,0,1)</f>
        <v>1</v>
      </c>
      <c r="S15" s="34">
        <f t="shared" si="9"/>
        <v>0</v>
      </c>
      <c r="T15" s="13" t="e">
        <f t="shared" si="2"/>
        <v>#DIV/0!</v>
      </c>
      <c r="U15" s="31" t="e">
        <f t="shared" si="3"/>
        <v>#DIV/0!</v>
      </c>
      <c r="V15" s="31" t="e">
        <f t="shared" si="4"/>
        <v>#DIV/0!</v>
      </c>
      <c r="W15" s="31" t="e">
        <f>VLOOKUP($V15,'Parameter sheet'!$B$13:$C$58,2,TRUE)</f>
        <v>#DIV/0!</v>
      </c>
      <c r="X15" s="31" t="e">
        <f>G15+MIN($U15*$W15,'Parameter sheet'!$D$4)</f>
        <v>#DIV/0!</v>
      </c>
      <c r="Y15" s="61" t="e">
        <f>$X15+IF($F15="MAS",'Parameter sheet'!$D$5,0)+$K15*'Parameter sheet'!$D$6</f>
        <v>#DIV/0!</v>
      </c>
      <c r="Z15" s="35" t="e">
        <f t="shared" si="5"/>
        <v>#DIV/0!</v>
      </c>
      <c r="AA15" s="41" t="e">
        <f>VLOOKUP($Z15,'Parameter sheet'!$E$13:$F$374,2,1)</f>
        <v>#DIV/0!</v>
      </c>
      <c r="AB15" s="13" t="e">
        <f>VLOOKUP($J15,'Parameter sheet'!$I$13:$J$27,2,1)</f>
        <v>#N/A</v>
      </c>
      <c r="AC15" s="71" t="e">
        <f t="shared" si="0"/>
        <v>#DIV/0!</v>
      </c>
      <c r="AD15" s="72" t="e">
        <f>VLOOKUP($AC15/9,'Parameter sheet'!$F$13:$G$374,2,1)</f>
        <v>#DIV/0!</v>
      </c>
    </row>
    <row r="16" spans="2:30" x14ac:dyDescent="0.25">
      <c r="B16" s="50">
        <v>9</v>
      </c>
      <c r="C16" s="89"/>
      <c r="D16" s="89"/>
      <c r="E16" s="90"/>
      <c r="F16" s="90"/>
      <c r="G16" s="91"/>
      <c r="H16" s="91"/>
      <c r="I16" s="92"/>
      <c r="J16" s="93"/>
      <c r="K16" s="51">
        <v>0</v>
      </c>
      <c r="L16" s="105">
        <f t="shared" si="6"/>
        <v>0</v>
      </c>
      <c r="M16" s="60">
        <f t="shared" si="7"/>
        <v>0</v>
      </c>
      <c r="O16" s="10">
        <f t="shared" si="1"/>
        <v>24242</v>
      </c>
      <c r="P16" s="28">
        <f>IF(AND($O16&lt;'Parameter sheet'!$D$2,$O16&gt;-1),1,0)</f>
        <v>0</v>
      </c>
      <c r="Q16" s="35">
        <f t="shared" si="8"/>
        <v>0</v>
      </c>
      <c r="R16" s="33">
        <f>IF($Q16&gt;'Parameter sheet'!$D$3,0,1)</f>
        <v>1</v>
      </c>
      <c r="S16" s="34">
        <f t="shared" si="9"/>
        <v>0</v>
      </c>
      <c r="T16" s="13" t="e">
        <f t="shared" si="2"/>
        <v>#DIV/0!</v>
      </c>
      <c r="U16" s="31" t="e">
        <f t="shared" si="3"/>
        <v>#DIV/0!</v>
      </c>
      <c r="V16" s="31" t="e">
        <f t="shared" si="4"/>
        <v>#DIV/0!</v>
      </c>
      <c r="W16" s="31" t="e">
        <f>VLOOKUP($V16,'Parameter sheet'!$B$13:$C$58,2,TRUE)</f>
        <v>#DIV/0!</v>
      </c>
      <c r="X16" s="31" t="e">
        <f>G16+MIN($U16*$W16,'Parameter sheet'!$D$4)</f>
        <v>#DIV/0!</v>
      </c>
      <c r="Y16" s="61" t="e">
        <f>$X16+IF($F16="MAS",'Parameter sheet'!$D$5,0)+$K16*'Parameter sheet'!$D$6</f>
        <v>#DIV/0!</v>
      </c>
      <c r="Z16" s="35" t="e">
        <f t="shared" si="5"/>
        <v>#DIV/0!</v>
      </c>
      <c r="AA16" s="41" t="e">
        <f>VLOOKUP($Z16,'Parameter sheet'!$E$13:$F$374,2,1)</f>
        <v>#DIV/0!</v>
      </c>
      <c r="AB16" s="13" t="e">
        <f>VLOOKUP($J16,'Parameter sheet'!$I$13:$J$27,2,1)</f>
        <v>#N/A</v>
      </c>
      <c r="AC16" s="71" t="e">
        <f t="shared" si="0"/>
        <v>#DIV/0!</v>
      </c>
      <c r="AD16" s="72" t="e">
        <f>VLOOKUP($AC16/9,'Parameter sheet'!$F$13:$G$374,2,1)</f>
        <v>#DIV/0!</v>
      </c>
    </row>
    <row r="17" spans="2:30" x14ac:dyDescent="0.25">
      <c r="B17" s="50">
        <v>10</v>
      </c>
      <c r="C17" s="89"/>
      <c r="D17" s="89"/>
      <c r="E17" s="90"/>
      <c r="F17" s="90"/>
      <c r="G17" s="91"/>
      <c r="H17" s="91"/>
      <c r="I17" s="92"/>
      <c r="J17" s="93"/>
      <c r="K17" s="51">
        <v>0</v>
      </c>
      <c r="L17" s="105">
        <f t="shared" si="6"/>
        <v>0</v>
      </c>
      <c r="M17" s="60">
        <f t="shared" si="7"/>
        <v>0</v>
      </c>
      <c r="O17" s="10">
        <f t="shared" si="1"/>
        <v>24242</v>
      </c>
      <c r="P17" s="28">
        <f>IF(AND($O17&lt;'Parameter sheet'!$D$2,$O17&gt;-1),1,0)</f>
        <v>0</v>
      </c>
      <c r="Q17" s="35">
        <f t="shared" si="8"/>
        <v>0</v>
      </c>
      <c r="R17" s="33">
        <f>IF($Q17&gt;'Parameter sheet'!$D$3,0,1)</f>
        <v>1</v>
      </c>
      <c r="S17" s="34">
        <f t="shared" si="9"/>
        <v>0</v>
      </c>
      <c r="T17" s="13" t="e">
        <f t="shared" si="2"/>
        <v>#DIV/0!</v>
      </c>
      <c r="U17" s="31" t="e">
        <f t="shared" si="3"/>
        <v>#DIV/0!</v>
      </c>
      <c r="V17" s="31" t="e">
        <f t="shared" si="4"/>
        <v>#DIV/0!</v>
      </c>
      <c r="W17" s="31" t="e">
        <f>VLOOKUP($V17,'Parameter sheet'!$B$13:$C$58,2,TRUE)</f>
        <v>#DIV/0!</v>
      </c>
      <c r="X17" s="31" t="e">
        <f>G17+MIN($U17*$W17,'Parameter sheet'!$D$4)</f>
        <v>#DIV/0!</v>
      </c>
      <c r="Y17" s="61" t="e">
        <f>$X17+IF($F17="MAS",'Parameter sheet'!$D$5,0)+$K17*'Parameter sheet'!$D$6</f>
        <v>#DIV/0!</v>
      </c>
      <c r="Z17" s="35" t="e">
        <f t="shared" si="5"/>
        <v>#DIV/0!</v>
      </c>
      <c r="AA17" s="41" t="e">
        <f>VLOOKUP($Z17,'Parameter sheet'!$E$13:$F$374,2,1)</f>
        <v>#DIV/0!</v>
      </c>
      <c r="AB17" s="13" t="e">
        <f>VLOOKUP($J17,'Parameter sheet'!$I$13:$J$27,2,1)</f>
        <v>#N/A</v>
      </c>
      <c r="AC17" s="71" t="e">
        <f t="shared" si="0"/>
        <v>#DIV/0!</v>
      </c>
      <c r="AD17" s="72" t="e">
        <f>VLOOKUP($AC17/9,'Parameter sheet'!$F$13:$G$374,2,1)</f>
        <v>#DIV/0!</v>
      </c>
    </row>
    <row r="18" spans="2:30" x14ac:dyDescent="0.25">
      <c r="B18" s="50">
        <v>11</v>
      </c>
      <c r="C18" s="89"/>
      <c r="D18" s="89"/>
      <c r="E18" s="90"/>
      <c r="F18" s="90"/>
      <c r="G18" s="91"/>
      <c r="H18" s="91"/>
      <c r="I18" s="92"/>
      <c r="J18" s="93"/>
      <c r="K18" s="51">
        <v>0</v>
      </c>
      <c r="L18" s="105">
        <f t="shared" si="6"/>
        <v>0</v>
      </c>
      <c r="M18" s="60">
        <f t="shared" si="7"/>
        <v>0</v>
      </c>
      <c r="O18" s="10">
        <f t="shared" si="1"/>
        <v>24242</v>
      </c>
      <c r="P18" s="28">
        <f>IF(AND($O18&lt;'Parameter sheet'!$D$2,$O18&gt;-1),1,0)</f>
        <v>0</v>
      </c>
      <c r="Q18" s="35">
        <f t="shared" si="8"/>
        <v>0</v>
      </c>
      <c r="R18" s="33">
        <f>IF($Q18&gt;'Parameter sheet'!$D$3,0,1)</f>
        <v>1</v>
      </c>
      <c r="S18" s="34">
        <f t="shared" si="9"/>
        <v>0</v>
      </c>
      <c r="T18" s="13" t="e">
        <f t="shared" si="2"/>
        <v>#DIV/0!</v>
      </c>
      <c r="U18" s="31" t="e">
        <f t="shared" si="3"/>
        <v>#DIV/0!</v>
      </c>
      <c r="V18" s="31" t="e">
        <f t="shared" si="4"/>
        <v>#DIV/0!</v>
      </c>
      <c r="W18" s="31" t="e">
        <f>VLOOKUP($V18,'Parameter sheet'!$B$13:$C$58,2,TRUE)</f>
        <v>#DIV/0!</v>
      </c>
      <c r="X18" s="31" t="e">
        <f>G18+MIN($U18*$W18,'Parameter sheet'!$D$4)</f>
        <v>#DIV/0!</v>
      </c>
      <c r="Y18" s="61" t="e">
        <f>$X18+IF($F18="MAS",'Parameter sheet'!$D$5,0)+$K18*'Parameter sheet'!$D$6</f>
        <v>#DIV/0!</v>
      </c>
      <c r="Z18" s="35" t="e">
        <f t="shared" si="5"/>
        <v>#DIV/0!</v>
      </c>
      <c r="AA18" s="41" t="e">
        <f>VLOOKUP($Z18,'Parameter sheet'!$E$13:$F$374,2,1)</f>
        <v>#DIV/0!</v>
      </c>
      <c r="AB18" s="13" t="e">
        <f>VLOOKUP($J18,'Parameter sheet'!$I$13:$J$27,2,1)</f>
        <v>#N/A</v>
      </c>
      <c r="AC18" s="71" t="e">
        <f t="shared" si="0"/>
        <v>#DIV/0!</v>
      </c>
      <c r="AD18" s="72" t="e">
        <f>VLOOKUP($AC18/9,'Parameter sheet'!$F$13:$G$374,2,1)</f>
        <v>#DIV/0!</v>
      </c>
    </row>
    <row r="19" spans="2:30" x14ac:dyDescent="0.25">
      <c r="B19" s="50">
        <v>12</v>
      </c>
      <c r="C19" s="89"/>
      <c r="D19" s="89"/>
      <c r="E19" s="90"/>
      <c r="F19" s="90"/>
      <c r="G19" s="91"/>
      <c r="H19" s="91"/>
      <c r="I19" s="92"/>
      <c r="J19" s="93"/>
      <c r="K19" s="51">
        <v>0</v>
      </c>
      <c r="L19" s="105">
        <f t="shared" si="6"/>
        <v>0</v>
      </c>
      <c r="M19" s="60">
        <f t="shared" si="7"/>
        <v>0</v>
      </c>
      <c r="O19" s="10">
        <f t="shared" si="1"/>
        <v>24242</v>
      </c>
      <c r="P19" s="28">
        <f>IF(AND($O19&lt;'Parameter sheet'!$D$2,$O19&gt;-1),1,0)</f>
        <v>0</v>
      </c>
      <c r="Q19" s="35">
        <f t="shared" si="8"/>
        <v>0</v>
      </c>
      <c r="R19" s="33">
        <f>IF($Q19&gt;'Parameter sheet'!$D$3,0,1)</f>
        <v>1</v>
      </c>
      <c r="S19" s="34">
        <f t="shared" si="9"/>
        <v>0</v>
      </c>
      <c r="T19" s="13" t="e">
        <f t="shared" si="2"/>
        <v>#DIV/0!</v>
      </c>
      <c r="U19" s="31" t="e">
        <f t="shared" si="3"/>
        <v>#DIV/0!</v>
      </c>
      <c r="V19" s="31" t="e">
        <f t="shared" si="4"/>
        <v>#DIV/0!</v>
      </c>
      <c r="W19" s="31" t="e">
        <f>VLOOKUP($V19,'Parameter sheet'!$B$13:$C$58,2,TRUE)</f>
        <v>#DIV/0!</v>
      </c>
      <c r="X19" s="31" t="e">
        <f>G19+MIN($U19*$W19,'Parameter sheet'!$D$4)</f>
        <v>#DIV/0!</v>
      </c>
      <c r="Y19" s="61" t="e">
        <f>$X19+IF($F19="MAS",'Parameter sheet'!$D$5,0)+$K19*'Parameter sheet'!$D$6</f>
        <v>#DIV/0!</v>
      </c>
      <c r="Z19" s="35" t="e">
        <f t="shared" si="5"/>
        <v>#DIV/0!</v>
      </c>
      <c r="AA19" s="41" t="e">
        <f>VLOOKUP($Z19,'Parameter sheet'!$E$13:$F$374,2,1)</f>
        <v>#DIV/0!</v>
      </c>
      <c r="AB19" s="13" t="e">
        <f>VLOOKUP($J19,'Parameter sheet'!$I$13:$J$27,2,1)</f>
        <v>#N/A</v>
      </c>
      <c r="AC19" s="71" t="e">
        <f t="shared" si="0"/>
        <v>#DIV/0!</v>
      </c>
      <c r="AD19" s="72" t="e">
        <f>VLOOKUP($AC19/9,'Parameter sheet'!$F$13:$G$374,2,1)</f>
        <v>#DIV/0!</v>
      </c>
    </row>
    <row r="20" spans="2:30" x14ac:dyDescent="0.25">
      <c r="B20" s="50">
        <v>13</v>
      </c>
      <c r="C20" s="94"/>
      <c r="D20" s="94"/>
      <c r="E20" s="95"/>
      <c r="F20" s="95"/>
      <c r="G20" s="96"/>
      <c r="H20" s="96"/>
      <c r="I20" s="97"/>
      <c r="J20" s="98"/>
      <c r="K20" s="51">
        <v>0</v>
      </c>
      <c r="L20" s="105">
        <f t="shared" si="6"/>
        <v>0</v>
      </c>
      <c r="M20" s="60">
        <f t="shared" si="7"/>
        <v>0</v>
      </c>
      <c r="O20" s="10">
        <f t="shared" si="1"/>
        <v>24242</v>
      </c>
      <c r="P20" s="28">
        <f>IF(AND($O20&lt;'Parameter sheet'!$D$2,$O20&gt;-1),1,0)</f>
        <v>0</v>
      </c>
      <c r="Q20" s="35">
        <f t="shared" si="8"/>
        <v>0</v>
      </c>
      <c r="R20" s="33">
        <f>IF($Q20&gt;'Parameter sheet'!$D$3,0,1)</f>
        <v>1</v>
      </c>
      <c r="S20" s="34">
        <f t="shared" si="9"/>
        <v>0</v>
      </c>
      <c r="T20" s="13" t="e">
        <f t="shared" si="2"/>
        <v>#DIV/0!</v>
      </c>
      <c r="U20" s="31" t="e">
        <f t="shared" si="3"/>
        <v>#DIV/0!</v>
      </c>
      <c r="V20" s="31" t="e">
        <f t="shared" si="4"/>
        <v>#DIV/0!</v>
      </c>
      <c r="W20" s="31" t="e">
        <f>VLOOKUP($V20,'Parameter sheet'!$B$13:$C$58,2,TRUE)</f>
        <v>#DIV/0!</v>
      </c>
      <c r="X20" s="31" t="e">
        <f>G20+MIN($U20*$W20,'Parameter sheet'!$D$4)</f>
        <v>#DIV/0!</v>
      </c>
      <c r="Y20" s="61" t="e">
        <f>$X20+IF($F20="MAS",'Parameter sheet'!$D$5,0)+$K20*'Parameter sheet'!$D$6</f>
        <v>#DIV/0!</v>
      </c>
      <c r="Z20" s="35" t="e">
        <f t="shared" si="5"/>
        <v>#DIV/0!</v>
      </c>
      <c r="AA20" s="41" t="e">
        <f>VLOOKUP($Z20,'Parameter sheet'!$E$13:$F$374,2,1)</f>
        <v>#DIV/0!</v>
      </c>
      <c r="AB20" s="13" t="e">
        <f>VLOOKUP($J20,'Parameter sheet'!$I$13:$J$27,2,1)</f>
        <v>#N/A</v>
      </c>
      <c r="AC20" s="71" t="e">
        <f t="shared" si="0"/>
        <v>#DIV/0!</v>
      </c>
      <c r="AD20" s="72" t="e">
        <f>VLOOKUP($AC20/9,'Parameter sheet'!$F$13:$G$374,2,1)</f>
        <v>#DIV/0!</v>
      </c>
    </row>
    <row r="21" spans="2:30" x14ac:dyDescent="0.25">
      <c r="B21" s="50">
        <v>14</v>
      </c>
      <c r="C21" s="89"/>
      <c r="D21" s="89"/>
      <c r="E21" s="90"/>
      <c r="F21" s="90"/>
      <c r="G21" s="91"/>
      <c r="H21" s="91"/>
      <c r="I21" s="92"/>
      <c r="J21" s="93"/>
      <c r="K21" s="51">
        <v>0</v>
      </c>
      <c r="L21" s="105">
        <f t="shared" si="6"/>
        <v>0</v>
      </c>
      <c r="M21" s="60">
        <f t="shared" si="7"/>
        <v>0</v>
      </c>
      <c r="O21" s="10">
        <f t="shared" si="1"/>
        <v>24242</v>
      </c>
      <c r="P21" s="28">
        <f>IF(AND($O21&lt;'Parameter sheet'!$D$2,$O21&gt;-1),1,0)</f>
        <v>0</v>
      </c>
      <c r="Q21" s="35">
        <f t="shared" si="8"/>
        <v>0</v>
      </c>
      <c r="R21" s="33">
        <f>IF($Q21&gt;'Parameter sheet'!$D$3,0,1)</f>
        <v>1</v>
      </c>
      <c r="S21" s="34">
        <f t="shared" si="9"/>
        <v>0</v>
      </c>
      <c r="T21" s="13" t="e">
        <f t="shared" si="2"/>
        <v>#DIV/0!</v>
      </c>
      <c r="U21" s="31" t="e">
        <f t="shared" si="3"/>
        <v>#DIV/0!</v>
      </c>
      <c r="V21" s="31" t="e">
        <f t="shared" si="4"/>
        <v>#DIV/0!</v>
      </c>
      <c r="W21" s="31" t="e">
        <f>VLOOKUP($V21,'Parameter sheet'!$B$13:$C$58,2,TRUE)</f>
        <v>#DIV/0!</v>
      </c>
      <c r="X21" s="31" t="e">
        <f>G21+MIN($U21*$W21,'Parameter sheet'!$D$4)</f>
        <v>#DIV/0!</v>
      </c>
      <c r="Y21" s="61" t="e">
        <f>$X21+IF($F21="MAS",'Parameter sheet'!$D$5,0)+$K21*'Parameter sheet'!$D$6</f>
        <v>#DIV/0!</v>
      </c>
      <c r="Z21" s="35" t="e">
        <f t="shared" si="5"/>
        <v>#DIV/0!</v>
      </c>
      <c r="AA21" s="41" t="e">
        <f>VLOOKUP($Z21,'Parameter sheet'!$E$13:$F$374,2,1)</f>
        <v>#DIV/0!</v>
      </c>
      <c r="AB21" s="13" t="e">
        <f>VLOOKUP($J21,'Parameter sheet'!$I$13:$J$27,2,1)</f>
        <v>#N/A</v>
      </c>
      <c r="AC21" s="71" t="e">
        <f t="shared" si="0"/>
        <v>#DIV/0!</v>
      </c>
      <c r="AD21" s="72" t="e">
        <f>VLOOKUP($AC21/9,'Parameter sheet'!$F$13:$G$374,2,1)</f>
        <v>#DIV/0!</v>
      </c>
    </row>
    <row r="22" spans="2:30" x14ac:dyDescent="0.25">
      <c r="B22" s="50">
        <v>15</v>
      </c>
      <c r="C22" s="94"/>
      <c r="D22" s="94"/>
      <c r="E22" s="95"/>
      <c r="F22" s="95"/>
      <c r="G22" s="96"/>
      <c r="H22" s="96"/>
      <c r="I22" s="97"/>
      <c r="J22" s="98"/>
      <c r="K22" s="51">
        <v>0</v>
      </c>
      <c r="L22" s="105">
        <f t="shared" si="6"/>
        <v>0</v>
      </c>
      <c r="M22" s="60">
        <f t="shared" si="7"/>
        <v>0</v>
      </c>
      <c r="O22" s="10">
        <f t="shared" si="1"/>
        <v>24242</v>
      </c>
      <c r="P22" s="28">
        <f>IF(AND($O22&lt;'Parameter sheet'!$D$2,$O22&gt;-1),1,0)</f>
        <v>0</v>
      </c>
      <c r="Q22" s="35">
        <f t="shared" si="8"/>
        <v>0</v>
      </c>
      <c r="R22" s="33">
        <f>IF($Q22&gt;'Parameter sheet'!$D$3,0,1)</f>
        <v>1</v>
      </c>
      <c r="S22" s="34">
        <f t="shared" si="9"/>
        <v>0</v>
      </c>
      <c r="T22" s="13" t="e">
        <f t="shared" si="2"/>
        <v>#DIV/0!</v>
      </c>
      <c r="U22" s="31" t="e">
        <f t="shared" si="3"/>
        <v>#DIV/0!</v>
      </c>
      <c r="V22" s="31" t="e">
        <f t="shared" si="4"/>
        <v>#DIV/0!</v>
      </c>
      <c r="W22" s="31" t="e">
        <f>VLOOKUP($V22,'Parameter sheet'!$B$13:$C$58,2,TRUE)</f>
        <v>#DIV/0!</v>
      </c>
      <c r="X22" s="31" t="e">
        <f>G22+MIN($U22*$W22,'Parameter sheet'!$D$4)</f>
        <v>#DIV/0!</v>
      </c>
      <c r="Y22" s="61" t="e">
        <f>$X22+IF($F22="MAS",'Parameter sheet'!$D$5,0)+$K22*'Parameter sheet'!$D$6</f>
        <v>#DIV/0!</v>
      </c>
      <c r="Z22" s="35" t="e">
        <f t="shared" si="5"/>
        <v>#DIV/0!</v>
      </c>
      <c r="AA22" s="41" t="e">
        <f>VLOOKUP($Z22,'Parameter sheet'!$E$13:$F$374,2,1)</f>
        <v>#DIV/0!</v>
      </c>
      <c r="AB22" s="13" t="e">
        <f>VLOOKUP($J22,'Parameter sheet'!$I$13:$J$27,2,1)</f>
        <v>#N/A</v>
      </c>
      <c r="AC22" s="71" t="e">
        <f t="shared" si="0"/>
        <v>#DIV/0!</v>
      </c>
      <c r="AD22" s="72" t="e">
        <f>VLOOKUP($AC22/9,'Parameter sheet'!$F$13:$G$374,2,1)</f>
        <v>#DIV/0!</v>
      </c>
    </row>
    <row r="23" spans="2:30" x14ac:dyDescent="0.25">
      <c r="B23" s="50">
        <v>16</v>
      </c>
      <c r="C23" s="89"/>
      <c r="D23" s="89"/>
      <c r="E23" s="90"/>
      <c r="F23" s="90"/>
      <c r="G23" s="91"/>
      <c r="H23" s="91"/>
      <c r="I23" s="92"/>
      <c r="J23" s="93"/>
      <c r="K23" s="51">
        <v>0</v>
      </c>
      <c r="L23" s="105">
        <f t="shared" si="6"/>
        <v>0</v>
      </c>
      <c r="M23" s="60">
        <f t="shared" si="7"/>
        <v>0</v>
      </c>
      <c r="O23" s="10">
        <f t="shared" si="1"/>
        <v>24242</v>
      </c>
      <c r="P23" s="28">
        <f>IF(AND($O23&lt;'Parameter sheet'!$D$2,$O23&gt;-1),1,0)</f>
        <v>0</v>
      </c>
      <c r="Q23" s="35">
        <f t="shared" si="8"/>
        <v>0</v>
      </c>
      <c r="R23" s="33">
        <f>IF($Q23&gt;'Parameter sheet'!$D$3,0,1)</f>
        <v>1</v>
      </c>
      <c r="S23" s="34">
        <f t="shared" si="9"/>
        <v>0</v>
      </c>
      <c r="T23" s="13" t="e">
        <f t="shared" si="2"/>
        <v>#DIV/0!</v>
      </c>
      <c r="U23" s="31" t="e">
        <f t="shared" si="3"/>
        <v>#DIV/0!</v>
      </c>
      <c r="V23" s="31" t="e">
        <f t="shared" si="4"/>
        <v>#DIV/0!</v>
      </c>
      <c r="W23" s="31" t="e">
        <f>VLOOKUP($V23,'Parameter sheet'!$B$13:$C$58,2,TRUE)</f>
        <v>#DIV/0!</v>
      </c>
      <c r="X23" s="31" t="e">
        <f>G23+MIN($U23*$W23,'Parameter sheet'!$D$4)</f>
        <v>#DIV/0!</v>
      </c>
      <c r="Y23" s="61" t="e">
        <f>$X23+IF($F23="MAS",'Parameter sheet'!$D$5,0)+$K23*'Parameter sheet'!$D$6</f>
        <v>#DIV/0!</v>
      </c>
      <c r="Z23" s="35" t="e">
        <f t="shared" si="5"/>
        <v>#DIV/0!</v>
      </c>
      <c r="AA23" s="41" t="e">
        <f>VLOOKUP($Z23,'Parameter sheet'!$E$13:$F$374,2,1)</f>
        <v>#DIV/0!</v>
      </c>
      <c r="AB23" s="13" t="e">
        <f>VLOOKUP($J23,'Parameter sheet'!$I$13:$J$27,2,1)</f>
        <v>#N/A</v>
      </c>
      <c r="AC23" s="71" t="e">
        <f t="shared" si="0"/>
        <v>#DIV/0!</v>
      </c>
      <c r="AD23" s="72" t="e">
        <f>VLOOKUP($AC23/9,'Parameter sheet'!$F$13:$G$374,2,1)</f>
        <v>#DIV/0!</v>
      </c>
    </row>
    <row r="24" spans="2:30" x14ac:dyDescent="0.25">
      <c r="B24" s="50">
        <v>17</v>
      </c>
      <c r="C24" s="89"/>
      <c r="D24" s="89"/>
      <c r="E24" s="90"/>
      <c r="F24" s="90"/>
      <c r="G24" s="91"/>
      <c r="H24" s="91"/>
      <c r="I24" s="92"/>
      <c r="J24" s="93"/>
      <c r="K24" s="51">
        <v>0</v>
      </c>
      <c r="L24" s="105">
        <f t="shared" si="6"/>
        <v>0</v>
      </c>
      <c r="M24" s="60">
        <f t="shared" si="7"/>
        <v>0</v>
      </c>
      <c r="O24" s="10">
        <f t="shared" si="1"/>
        <v>24242</v>
      </c>
      <c r="P24" s="28">
        <f>IF(AND($O24&lt;'Parameter sheet'!$D$2,$O24&gt;-1),1,0)</f>
        <v>0</v>
      </c>
      <c r="Q24" s="35">
        <f t="shared" si="8"/>
        <v>0</v>
      </c>
      <c r="R24" s="33">
        <f>IF($Q24&gt;'Parameter sheet'!$D$3,0,1)</f>
        <v>1</v>
      </c>
      <c r="S24" s="34">
        <f t="shared" si="9"/>
        <v>0</v>
      </c>
      <c r="T24" s="13" t="e">
        <f t="shared" si="2"/>
        <v>#DIV/0!</v>
      </c>
      <c r="U24" s="31" t="e">
        <f t="shared" si="3"/>
        <v>#DIV/0!</v>
      </c>
      <c r="V24" s="31" t="e">
        <f t="shared" si="4"/>
        <v>#DIV/0!</v>
      </c>
      <c r="W24" s="31" t="e">
        <f>VLOOKUP($V24,'Parameter sheet'!$B$13:$C$58,2,TRUE)</f>
        <v>#DIV/0!</v>
      </c>
      <c r="X24" s="31" t="e">
        <f>G24+MIN($U24*$W24,'Parameter sheet'!$D$4)</f>
        <v>#DIV/0!</v>
      </c>
      <c r="Y24" s="61" t="e">
        <f>$X24+IF($F24="MAS",'Parameter sheet'!$D$5,0)+$K24*'Parameter sheet'!$D$6</f>
        <v>#DIV/0!</v>
      </c>
      <c r="Z24" s="35" t="e">
        <f t="shared" si="5"/>
        <v>#DIV/0!</v>
      </c>
      <c r="AA24" s="41" t="e">
        <f>VLOOKUP($Z24,'Parameter sheet'!$E$13:$F$374,2,1)</f>
        <v>#DIV/0!</v>
      </c>
      <c r="AB24" s="13" t="e">
        <f>VLOOKUP($J24,'Parameter sheet'!$I$13:$J$27,2,1)</f>
        <v>#N/A</v>
      </c>
      <c r="AC24" s="71" t="e">
        <f t="shared" si="0"/>
        <v>#DIV/0!</v>
      </c>
      <c r="AD24" s="72" t="e">
        <f>VLOOKUP($AC24/9,'Parameter sheet'!$F$13:$G$374,2,1)</f>
        <v>#DIV/0!</v>
      </c>
    </row>
    <row r="25" spans="2:30" x14ac:dyDescent="0.25">
      <c r="B25" s="50">
        <v>18</v>
      </c>
      <c r="C25" s="89"/>
      <c r="D25" s="89"/>
      <c r="E25" s="90"/>
      <c r="F25" s="90"/>
      <c r="G25" s="91"/>
      <c r="H25" s="91"/>
      <c r="I25" s="92"/>
      <c r="J25" s="93"/>
      <c r="K25" s="51">
        <v>0</v>
      </c>
      <c r="L25" s="105">
        <f t="shared" si="6"/>
        <v>0</v>
      </c>
      <c r="M25" s="60">
        <f t="shared" si="7"/>
        <v>0</v>
      </c>
      <c r="O25" s="10">
        <f t="shared" si="1"/>
        <v>24242</v>
      </c>
      <c r="P25" s="28">
        <f>IF(AND($O25&lt;'Parameter sheet'!$D$2,$O25&gt;-1),1,0)</f>
        <v>0</v>
      </c>
      <c r="Q25" s="35">
        <f t="shared" si="8"/>
        <v>0</v>
      </c>
      <c r="R25" s="33">
        <f>IF($Q25&gt;'Parameter sheet'!$D$3,0,1)</f>
        <v>1</v>
      </c>
      <c r="S25" s="34">
        <f t="shared" si="9"/>
        <v>0</v>
      </c>
      <c r="T25" s="13" t="e">
        <f t="shared" si="2"/>
        <v>#DIV/0!</v>
      </c>
      <c r="U25" s="31" t="e">
        <f t="shared" si="3"/>
        <v>#DIV/0!</v>
      </c>
      <c r="V25" s="31" t="e">
        <f t="shared" si="4"/>
        <v>#DIV/0!</v>
      </c>
      <c r="W25" s="31" t="e">
        <f>VLOOKUP($V25,'Parameter sheet'!$B$13:$C$58,2,TRUE)</f>
        <v>#DIV/0!</v>
      </c>
      <c r="X25" s="31" t="e">
        <f>G25+MIN($U25*$W25,'Parameter sheet'!$D$4)</f>
        <v>#DIV/0!</v>
      </c>
      <c r="Y25" s="61" t="e">
        <f>$X25+IF($F25="MAS",'Parameter sheet'!$D$5,0)+$K25*'Parameter sheet'!$D$6</f>
        <v>#DIV/0!</v>
      </c>
      <c r="Z25" s="35" t="e">
        <f t="shared" si="5"/>
        <v>#DIV/0!</v>
      </c>
      <c r="AA25" s="41" t="e">
        <f>VLOOKUP($Z25,'Parameter sheet'!$E$13:$F$374,2,1)</f>
        <v>#DIV/0!</v>
      </c>
      <c r="AB25" s="13" t="e">
        <f>VLOOKUP($J25,'Parameter sheet'!$I$13:$J$27,2,1)</f>
        <v>#N/A</v>
      </c>
      <c r="AC25" s="71" t="e">
        <f t="shared" si="0"/>
        <v>#DIV/0!</v>
      </c>
      <c r="AD25" s="72" t="e">
        <f>VLOOKUP($AC25/9,'Parameter sheet'!$F$13:$G$374,2,1)</f>
        <v>#DIV/0!</v>
      </c>
    </row>
    <row r="26" spans="2:30" x14ac:dyDescent="0.25">
      <c r="B26" s="50">
        <v>19</v>
      </c>
      <c r="C26" s="89"/>
      <c r="D26" s="89"/>
      <c r="E26" s="90"/>
      <c r="F26" s="90"/>
      <c r="G26" s="91"/>
      <c r="H26" s="91"/>
      <c r="I26" s="92"/>
      <c r="J26" s="93"/>
      <c r="K26" s="51">
        <v>0</v>
      </c>
      <c r="L26" s="105">
        <f t="shared" si="6"/>
        <v>0</v>
      </c>
      <c r="M26" s="60">
        <f t="shared" si="7"/>
        <v>0</v>
      </c>
      <c r="O26" s="10">
        <f t="shared" si="1"/>
        <v>24242</v>
      </c>
      <c r="P26" s="28">
        <f>IF(AND($O26&lt;'Parameter sheet'!$D$2,$O26&gt;-1),1,0)</f>
        <v>0</v>
      </c>
      <c r="Q26" s="35">
        <f t="shared" si="8"/>
        <v>0</v>
      </c>
      <c r="R26" s="33">
        <f>IF($Q26&gt;'Parameter sheet'!$D$3,0,1)</f>
        <v>1</v>
      </c>
      <c r="S26" s="34">
        <f t="shared" si="9"/>
        <v>0</v>
      </c>
      <c r="T26" s="13" t="e">
        <f t="shared" si="2"/>
        <v>#DIV/0!</v>
      </c>
      <c r="U26" s="31" t="e">
        <f t="shared" si="3"/>
        <v>#DIV/0!</v>
      </c>
      <c r="V26" s="31" t="e">
        <f t="shared" si="4"/>
        <v>#DIV/0!</v>
      </c>
      <c r="W26" s="31" t="e">
        <f>VLOOKUP($V26,'Parameter sheet'!$B$13:$C$58,2,TRUE)</f>
        <v>#DIV/0!</v>
      </c>
      <c r="X26" s="31" t="e">
        <f>G26+MIN($U26*$W26,'Parameter sheet'!$D$4)</f>
        <v>#DIV/0!</v>
      </c>
      <c r="Y26" s="61" t="e">
        <f>$X26+IF($F26="MAS",'Parameter sheet'!$D$5,0)+$K26*'Parameter sheet'!$D$6</f>
        <v>#DIV/0!</v>
      </c>
      <c r="Z26" s="35" t="e">
        <f t="shared" si="5"/>
        <v>#DIV/0!</v>
      </c>
      <c r="AA26" s="41" t="e">
        <f>VLOOKUP($Z26,'Parameter sheet'!$E$13:$F$374,2,1)</f>
        <v>#DIV/0!</v>
      </c>
      <c r="AB26" s="13" t="e">
        <f>VLOOKUP($J26,'Parameter sheet'!$I$13:$J$27,2,1)</f>
        <v>#N/A</v>
      </c>
      <c r="AC26" s="71" t="e">
        <f t="shared" si="0"/>
        <v>#DIV/0!</v>
      </c>
      <c r="AD26" s="72" t="e">
        <f>VLOOKUP($AC26/9,'Parameter sheet'!$F$13:$G$374,2,1)</f>
        <v>#DIV/0!</v>
      </c>
    </row>
    <row r="27" spans="2:30" x14ac:dyDescent="0.25">
      <c r="B27" s="50">
        <v>20</v>
      </c>
      <c r="C27" s="89"/>
      <c r="D27" s="89"/>
      <c r="E27" s="90"/>
      <c r="F27" s="90"/>
      <c r="G27" s="91"/>
      <c r="H27" s="91"/>
      <c r="I27" s="92"/>
      <c r="J27" s="93"/>
      <c r="K27" s="51">
        <v>0</v>
      </c>
      <c r="L27" s="105">
        <f t="shared" si="6"/>
        <v>0</v>
      </c>
      <c r="M27" s="60">
        <f t="shared" si="7"/>
        <v>0</v>
      </c>
      <c r="O27" s="10">
        <f t="shared" si="1"/>
        <v>24242</v>
      </c>
      <c r="P27" s="28">
        <f>IF(AND($O27&lt;'Parameter sheet'!$D$2,$O27&gt;-1),1,0)</f>
        <v>0</v>
      </c>
      <c r="Q27" s="35">
        <f t="shared" si="8"/>
        <v>0</v>
      </c>
      <c r="R27" s="33">
        <f>IF($Q27&gt;'Parameter sheet'!$D$3,0,1)</f>
        <v>1</v>
      </c>
      <c r="S27" s="34">
        <f t="shared" si="9"/>
        <v>0</v>
      </c>
      <c r="T27" s="13" t="e">
        <f t="shared" si="2"/>
        <v>#DIV/0!</v>
      </c>
      <c r="U27" s="31" t="e">
        <f t="shared" si="3"/>
        <v>#DIV/0!</v>
      </c>
      <c r="V27" s="31" t="e">
        <f t="shared" si="4"/>
        <v>#DIV/0!</v>
      </c>
      <c r="W27" s="31" t="e">
        <f>VLOOKUP($V27,'Parameter sheet'!$B$13:$C$58,2,TRUE)</f>
        <v>#DIV/0!</v>
      </c>
      <c r="X27" s="31" t="e">
        <f>G27+MIN($U27*$W27,'Parameter sheet'!$D$4)</f>
        <v>#DIV/0!</v>
      </c>
      <c r="Y27" s="61" t="e">
        <f>$X27+IF($F27="MAS",'Parameter sheet'!$D$5,0)+$K27*'Parameter sheet'!$D$6</f>
        <v>#DIV/0!</v>
      </c>
      <c r="Z27" s="35" t="e">
        <f t="shared" si="5"/>
        <v>#DIV/0!</v>
      </c>
      <c r="AA27" s="41" t="e">
        <f>VLOOKUP($Z27,'Parameter sheet'!$E$13:$F$374,2,1)</f>
        <v>#DIV/0!</v>
      </c>
      <c r="AB27" s="13" t="e">
        <f>VLOOKUP($J27,'Parameter sheet'!$I$13:$J$27,2,1)</f>
        <v>#N/A</v>
      </c>
      <c r="AC27" s="71" t="e">
        <f t="shared" si="0"/>
        <v>#DIV/0!</v>
      </c>
      <c r="AD27" s="72" t="e">
        <f>VLOOKUP($AC27/9,'Parameter sheet'!$F$13:$G$374,2,1)</f>
        <v>#DIV/0!</v>
      </c>
    </row>
    <row r="28" spans="2:30" x14ac:dyDescent="0.25">
      <c r="B28" s="50">
        <v>21</v>
      </c>
      <c r="C28" s="89"/>
      <c r="D28" s="89"/>
      <c r="E28" s="90"/>
      <c r="F28" s="90"/>
      <c r="G28" s="91"/>
      <c r="H28" s="91"/>
      <c r="I28" s="92"/>
      <c r="J28" s="93"/>
      <c r="K28" s="51">
        <v>0</v>
      </c>
      <c r="L28" s="105">
        <f t="shared" si="6"/>
        <v>0</v>
      </c>
      <c r="M28" s="60">
        <f t="shared" si="7"/>
        <v>0</v>
      </c>
      <c r="O28" s="10">
        <f t="shared" si="1"/>
        <v>24242</v>
      </c>
      <c r="P28" s="28">
        <f>IF(AND($O28&lt;'Parameter sheet'!$D$2,$O28&gt;-1),1,0)</f>
        <v>0</v>
      </c>
      <c r="Q28" s="35">
        <f t="shared" si="8"/>
        <v>0</v>
      </c>
      <c r="R28" s="33">
        <f>IF($Q28&gt;'Parameter sheet'!$D$3,0,1)</f>
        <v>1</v>
      </c>
      <c r="S28" s="34">
        <f t="shared" si="9"/>
        <v>0</v>
      </c>
      <c r="T28" s="13" t="e">
        <f t="shared" si="2"/>
        <v>#DIV/0!</v>
      </c>
      <c r="U28" s="31" t="e">
        <f t="shared" si="3"/>
        <v>#DIV/0!</v>
      </c>
      <c r="V28" s="31" t="e">
        <f t="shared" si="4"/>
        <v>#DIV/0!</v>
      </c>
      <c r="W28" s="31" t="e">
        <f>VLOOKUP($V28,'Parameter sheet'!$B$13:$C$58,2,TRUE)</f>
        <v>#DIV/0!</v>
      </c>
      <c r="X28" s="31" t="e">
        <f>G28+MIN($U28*$W28,'Parameter sheet'!$D$4)</f>
        <v>#DIV/0!</v>
      </c>
      <c r="Y28" s="61" t="e">
        <f>$X28+IF($F28="MAS",'Parameter sheet'!$D$5,0)+$K28*'Parameter sheet'!$D$6</f>
        <v>#DIV/0!</v>
      </c>
      <c r="Z28" s="35" t="e">
        <f t="shared" si="5"/>
        <v>#DIV/0!</v>
      </c>
      <c r="AA28" s="41" t="e">
        <f>VLOOKUP($Z28,'Parameter sheet'!$E$13:$F$374,2,1)</f>
        <v>#DIV/0!</v>
      </c>
      <c r="AB28" s="13" t="e">
        <f>VLOOKUP($J28,'Parameter sheet'!$I$13:$J$27,2,1)</f>
        <v>#N/A</v>
      </c>
      <c r="AC28" s="71" t="e">
        <f t="shared" si="0"/>
        <v>#DIV/0!</v>
      </c>
      <c r="AD28" s="72" t="e">
        <f>VLOOKUP($AC28/9,'Parameter sheet'!$F$13:$G$374,2,1)</f>
        <v>#DIV/0!</v>
      </c>
    </row>
    <row r="29" spans="2:30" x14ac:dyDescent="0.25">
      <c r="B29" s="50">
        <v>22</v>
      </c>
      <c r="C29" s="89"/>
      <c r="D29" s="89"/>
      <c r="E29" s="90"/>
      <c r="F29" s="90"/>
      <c r="G29" s="91"/>
      <c r="H29" s="91"/>
      <c r="I29" s="92"/>
      <c r="J29" s="93"/>
      <c r="K29" s="51">
        <v>0</v>
      </c>
      <c r="L29" s="105">
        <f t="shared" si="6"/>
        <v>0</v>
      </c>
      <c r="M29" s="60">
        <f t="shared" si="7"/>
        <v>0</v>
      </c>
      <c r="O29" s="10">
        <f t="shared" si="1"/>
        <v>24242</v>
      </c>
      <c r="P29" s="28">
        <f>IF(AND($O29&lt;'Parameter sheet'!$D$2,$O29&gt;-1),1,0)</f>
        <v>0</v>
      </c>
      <c r="Q29" s="35">
        <f t="shared" si="8"/>
        <v>0</v>
      </c>
      <c r="R29" s="33">
        <f>IF($Q29&gt;'Parameter sheet'!$D$3,0,1)</f>
        <v>1</v>
      </c>
      <c r="S29" s="34">
        <f t="shared" si="9"/>
        <v>0</v>
      </c>
      <c r="T29" s="13" t="e">
        <f t="shared" si="2"/>
        <v>#DIV/0!</v>
      </c>
      <c r="U29" s="31" t="e">
        <f t="shared" si="3"/>
        <v>#DIV/0!</v>
      </c>
      <c r="V29" s="31" t="e">
        <f t="shared" si="4"/>
        <v>#DIV/0!</v>
      </c>
      <c r="W29" s="31" t="e">
        <f>VLOOKUP($V29,'Parameter sheet'!$B$13:$C$58,2,TRUE)</f>
        <v>#DIV/0!</v>
      </c>
      <c r="X29" s="31" t="e">
        <f>G29+MIN($U29*$W29,'Parameter sheet'!$D$4)</f>
        <v>#DIV/0!</v>
      </c>
      <c r="Y29" s="61" t="e">
        <f>$X29+IF($F29="MAS",'Parameter sheet'!$D$5,0)+$K29*'Parameter sheet'!$D$6</f>
        <v>#DIV/0!</v>
      </c>
      <c r="Z29" s="35" t="e">
        <f t="shared" si="5"/>
        <v>#DIV/0!</v>
      </c>
      <c r="AA29" s="41" t="e">
        <f>VLOOKUP($Z29,'Parameter sheet'!$E$13:$F$374,2,1)</f>
        <v>#DIV/0!</v>
      </c>
      <c r="AB29" s="13" t="e">
        <f>VLOOKUP($J29,'Parameter sheet'!$I$13:$J$27,2,1)</f>
        <v>#N/A</v>
      </c>
      <c r="AC29" s="71" t="e">
        <f t="shared" si="0"/>
        <v>#DIV/0!</v>
      </c>
      <c r="AD29" s="72" t="e">
        <f>VLOOKUP($AC29/9,'Parameter sheet'!$F$13:$G$374,2,1)</f>
        <v>#DIV/0!</v>
      </c>
    </row>
    <row r="30" spans="2:30" x14ac:dyDescent="0.25">
      <c r="B30" s="50">
        <v>23</v>
      </c>
      <c r="C30" s="89"/>
      <c r="D30" s="89"/>
      <c r="E30" s="90"/>
      <c r="F30" s="90"/>
      <c r="G30" s="91"/>
      <c r="H30" s="91"/>
      <c r="I30" s="92"/>
      <c r="J30" s="93"/>
      <c r="K30" s="51">
        <v>0</v>
      </c>
      <c r="L30" s="105">
        <f t="shared" si="6"/>
        <v>0</v>
      </c>
      <c r="M30" s="60">
        <f t="shared" si="7"/>
        <v>0</v>
      </c>
      <c r="O30" s="10">
        <f t="shared" si="1"/>
        <v>24242</v>
      </c>
      <c r="P30" s="28">
        <f>IF(AND($O30&lt;'Parameter sheet'!$D$2,$O30&gt;-1),1,0)</f>
        <v>0</v>
      </c>
      <c r="Q30" s="35">
        <f t="shared" si="8"/>
        <v>0</v>
      </c>
      <c r="R30" s="33">
        <f>IF($Q30&gt;'Parameter sheet'!$D$3,0,1)</f>
        <v>1</v>
      </c>
      <c r="S30" s="34">
        <f t="shared" si="9"/>
        <v>0</v>
      </c>
      <c r="T30" s="13" t="e">
        <f t="shared" si="2"/>
        <v>#DIV/0!</v>
      </c>
      <c r="U30" s="31" t="e">
        <f t="shared" si="3"/>
        <v>#DIV/0!</v>
      </c>
      <c r="V30" s="31" t="e">
        <f t="shared" si="4"/>
        <v>#DIV/0!</v>
      </c>
      <c r="W30" s="31" t="e">
        <f>VLOOKUP($V30,'Parameter sheet'!$B$13:$C$58,2,TRUE)</f>
        <v>#DIV/0!</v>
      </c>
      <c r="X30" s="31" t="e">
        <f>G30+MIN($U30*$W30,'Parameter sheet'!$D$4)</f>
        <v>#DIV/0!</v>
      </c>
      <c r="Y30" s="61" t="e">
        <f>$X30+IF($F30="MAS",'Parameter sheet'!$D$5,0)+$K30*'Parameter sheet'!$D$6</f>
        <v>#DIV/0!</v>
      </c>
      <c r="Z30" s="35" t="e">
        <f t="shared" si="5"/>
        <v>#DIV/0!</v>
      </c>
      <c r="AA30" s="41" t="e">
        <f>VLOOKUP($Z30,'Parameter sheet'!$E$13:$F$374,2,1)</f>
        <v>#DIV/0!</v>
      </c>
      <c r="AB30" s="13" t="e">
        <f>VLOOKUP($J30,'Parameter sheet'!$I$13:$J$27,2,1)</f>
        <v>#N/A</v>
      </c>
      <c r="AC30" s="71" t="e">
        <f t="shared" si="0"/>
        <v>#DIV/0!</v>
      </c>
      <c r="AD30" s="72" t="e">
        <f>VLOOKUP($AC30/9,'Parameter sheet'!$F$13:$G$374,2,1)</f>
        <v>#DIV/0!</v>
      </c>
    </row>
    <row r="31" spans="2:30" x14ac:dyDescent="0.25">
      <c r="B31" s="50">
        <v>24</v>
      </c>
      <c r="C31" s="89"/>
      <c r="D31" s="89"/>
      <c r="E31" s="90"/>
      <c r="F31" s="90"/>
      <c r="G31" s="91"/>
      <c r="H31" s="91"/>
      <c r="I31" s="92"/>
      <c r="J31" s="93"/>
      <c r="K31" s="51">
        <v>0</v>
      </c>
      <c r="L31" s="105">
        <f t="shared" si="6"/>
        <v>0</v>
      </c>
      <c r="M31" s="60">
        <f t="shared" si="7"/>
        <v>0</v>
      </c>
      <c r="O31" s="10">
        <f t="shared" si="1"/>
        <v>24242</v>
      </c>
      <c r="P31" s="28">
        <f>IF(AND($O31&lt;'Parameter sheet'!$D$2,$O31&gt;-1),1,0)</f>
        <v>0</v>
      </c>
      <c r="Q31" s="35">
        <f t="shared" si="8"/>
        <v>0</v>
      </c>
      <c r="R31" s="33">
        <f>IF($Q31&gt;'Parameter sheet'!$D$3,0,1)</f>
        <v>1</v>
      </c>
      <c r="S31" s="34">
        <f t="shared" si="9"/>
        <v>0</v>
      </c>
      <c r="T31" s="13" t="e">
        <f t="shared" si="2"/>
        <v>#DIV/0!</v>
      </c>
      <c r="U31" s="31" t="e">
        <f t="shared" si="3"/>
        <v>#DIV/0!</v>
      </c>
      <c r="V31" s="31" t="e">
        <f t="shared" si="4"/>
        <v>#DIV/0!</v>
      </c>
      <c r="W31" s="31" t="e">
        <f>VLOOKUP($V31,'Parameter sheet'!$B$13:$C$58,2,TRUE)</f>
        <v>#DIV/0!</v>
      </c>
      <c r="X31" s="31" t="e">
        <f>G31+MIN($U31*$W31,'Parameter sheet'!$D$4)</f>
        <v>#DIV/0!</v>
      </c>
      <c r="Y31" s="61" t="e">
        <f>$X31+IF($F31="MAS",'Parameter sheet'!$D$5,0)+$K31*'Parameter sheet'!$D$6</f>
        <v>#DIV/0!</v>
      </c>
      <c r="Z31" s="35" t="e">
        <f t="shared" si="5"/>
        <v>#DIV/0!</v>
      </c>
      <c r="AA31" s="41" t="e">
        <f>VLOOKUP($Z31,'Parameter sheet'!$E$13:$F$374,2,1)</f>
        <v>#DIV/0!</v>
      </c>
      <c r="AB31" s="13" t="e">
        <f>VLOOKUP($J31,'Parameter sheet'!$I$13:$J$27,2,1)</f>
        <v>#N/A</v>
      </c>
      <c r="AC31" s="71" t="e">
        <f t="shared" si="0"/>
        <v>#DIV/0!</v>
      </c>
      <c r="AD31" s="72" t="e">
        <f>VLOOKUP($AC31/9,'Parameter sheet'!$F$13:$G$374,2,1)</f>
        <v>#DIV/0!</v>
      </c>
    </row>
    <row r="32" spans="2:30" x14ac:dyDescent="0.25">
      <c r="B32" s="50">
        <v>25</v>
      </c>
      <c r="C32" s="89"/>
      <c r="D32" s="89"/>
      <c r="E32" s="90"/>
      <c r="F32" s="90"/>
      <c r="G32" s="91"/>
      <c r="H32" s="91"/>
      <c r="I32" s="92"/>
      <c r="J32" s="93"/>
      <c r="K32" s="51">
        <v>0</v>
      </c>
      <c r="L32" s="105">
        <f t="shared" si="6"/>
        <v>0</v>
      </c>
      <c r="M32" s="60">
        <f t="shared" si="7"/>
        <v>0</v>
      </c>
      <c r="O32" s="10">
        <f t="shared" si="1"/>
        <v>24242</v>
      </c>
      <c r="P32" s="28">
        <f>IF(AND($O32&lt;'Parameter sheet'!$D$2,$O32&gt;-1),1,0)</f>
        <v>0</v>
      </c>
      <c r="Q32" s="35">
        <f t="shared" si="8"/>
        <v>0</v>
      </c>
      <c r="R32" s="33">
        <f>IF($Q32&gt;'Parameter sheet'!$D$3,0,1)</f>
        <v>1</v>
      </c>
      <c r="S32" s="34">
        <f t="shared" si="9"/>
        <v>0</v>
      </c>
      <c r="T32" s="13" t="e">
        <f t="shared" si="2"/>
        <v>#DIV/0!</v>
      </c>
      <c r="U32" s="31" t="e">
        <f t="shared" si="3"/>
        <v>#DIV/0!</v>
      </c>
      <c r="V32" s="31" t="e">
        <f t="shared" si="4"/>
        <v>#DIV/0!</v>
      </c>
      <c r="W32" s="31" t="e">
        <f>VLOOKUP($V32,'Parameter sheet'!$B$13:$C$58,2,TRUE)</f>
        <v>#DIV/0!</v>
      </c>
      <c r="X32" s="31" t="e">
        <f>G32+MIN($U32*$W32,'Parameter sheet'!$D$4)</f>
        <v>#DIV/0!</v>
      </c>
      <c r="Y32" s="61" t="e">
        <f>$X32+IF($F32="MAS",'Parameter sheet'!$D$5,0)+$K32*'Parameter sheet'!$D$6</f>
        <v>#DIV/0!</v>
      </c>
      <c r="Z32" s="35" t="e">
        <f t="shared" si="5"/>
        <v>#DIV/0!</v>
      </c>
      <c r="AA32" s="41" t="e">
        <f>VLOOKUP($Z32,'Parameter sheet'!$E$13:$F$374,2,1)</f>
        <v>#DIV/0!</v>
      </c>
      <c r="AB32" s="13" t="e">
        <f>VLOOKUP($J32,'Parameter sheet'!$I$13:$J$27,2,1)</f>
        <v>#N/A</v>
      </c>
      <c r="AC32" s="71" t="e">
        <f t="shared" si="0"/>
        <v>#DIV/0!</v>
      </c>
      <c r="AD32" s="72" t="e">
        <f>VLOOKUP($AC32/9,'Parameter sheet'!$F$13:$G$374,2,1)</f>
        <v>#DIV/0!</v>
      </c>
    </row>
    <row r="33" spans="2:30" x14ac:dyDescent="0.25">
      <c r="B33" s="50">
        <v>26</v>
      </c>
      <c r="C33" s="89"/>
      <c r="D33" s="89"/>
      <c r="E33" s="90"/>
      <c r="F33" s="90"/>
      <c r="G33" s="91"/>
      <c r="H33" s="91"/>
      <c r="I33" s="92"/>
      <c r="J33" s="93"/>
      <c r="K33" s="51">
        <v>0</v>
      </c>
      <c r="L33" s="105">
        <f t="shared" si="6"/>
        <v>0</v>
      </c>
      <c r="M33" s="60">
        <f t="shared" si="7"/>
        <v>0</v>
      </c>
      <c r="O33" s="10">
        <f t="shared" si="1"/>
        <v>24242</v>
      </c>
      <c r="P33" s="28">
        <f>IF(AND($O33&lt;'Parameter sheet'!$D$2,$O33&gt;-1),1,0)</f>
        <v>0</v>
      </c>
      <c r="Q33" s="35">
        <f t="shared" si="8"/>
        <v>0</v>
      </c>
      <c r="R33" s="33">
        <f>IF($Q33&gt;'Parameter sheet'!$D$3,0,1)</f>
        <v>1</v>
      </c>
      <c r="S33" s="34">
        <f t="shared" si="9"/>
        <v>0</v>
      </c>
      <c r="T33" s="13" t="e">
        <f t="shared" si="2"/>
        <v>#DIV/0!</v>
      </c>
      <c r="U33" s="31" t="e">
        <f t="shared" si="3"/>
        <v>#DIV/0!</v>
      </c>
      <c r="V33" s="31" t="e">
        <f t="shared" si="4"/>
        <v>#DIV/0!</v>
      </c>
      <c r="W33" s="31" t="e">
        <f>VLOOKUP($V33,'Parameter sheet'!$B$13:$C$58,2,TRUE)</f>
        <v>#DIV/0!</v>
      </c>
      <c r="X33" s="31" t="e">
        <f>G33+MIN($U33*$W33,'Parameter sheet'!$D$4)</f>
        <v>#DIV/0!</v>
      </c>
      <c r="Y33" s="61" t="e">
        <f>$X33+IF($F33="MAS",'Parameter sheet'!$D$5,0)+$K33*'Parameter sheet'!$D$6</f>
        <v>#DIV/0!</v>
      </c>
      <c r="Z33" s="35" t="e">
        <f t="shared" si="5"/>
        <v>#DIV/0!</v>
      </c>
      <c r="AA33" s="41" t="e">
        <f>VLOOKUP($Z33,'Parameter sheet'!$E$13:$F$374,2,1)</f>
        <v>#DIV/0!</v>
      </c>
      <c r="AB33" s="13" t="e">
        <f>VLOOKUP($J33,'Parameter sheet'!$I$13:$J$27,2,1)</f>
        <v>#N/A</v>
      </c>
      <c r="AC33" s="71" t="e">
        <f t="shared" si="0"/>
        <v>#DIV/0!</v>
      </c>
      <c r="AD33" s="72" t="e">
        <f>VLOOKUP($AC33/9,'Parameter sheet'!$F$13:$G$374,2,1)</f>
        <v>#DIV/0!</v>
      </c>
    </row>
    <row r="34" spans="2:30" x14ac:dyDescent="0.25">
      <c r="B34" s="50">
        <v>27</v>
      </c>
      <c r="C34" s="89"/>
      <c r="D34" s="89"/>
      <c r="E34" s="90"/>
      <c r="F34" s="90"/>
      <c r="G34" s="91"/>
      <c r="H34" s="91"/>
      <c r="I34" s="92"/>
      <c r="J34" s="93"/>
      <c r="K34" s="51">
        <v>0</v>
      </c>
      <c r="L34" s="105">
        <f t="shared" si="6"/>
        <v>0</v>
      </c>
      <c r="M34" s="60">
        <f t="shared" si="7"/>
        <v>0</v>
      </c>
      <c r="O34" s="10">
        <f t="shared" si="1"/>
        <v>24242</v>
      </c>
      <c r="P34" s="28">
        <f>IF(AND($O34&lt;'Parameter sheet'!$D$2,$O34&gt;-1),1,0)</f>
        <v>0</v>
      </c>
      <c r="Q34" s="35">
        <f t="shared" si="8"/>
        <v>0</v>
      </c>
      <c r="R34" s="33">
        <f>IF($Q34&gt;'Parameter sheet'!$D$3,0,1)</f>
        <v>1</v>
      </c>
      <c r="S34" s="34">
        <f t="shared" si="9"/>
        <v>0</v>
      </c>
      <c r="T34" s="13" t="e">
        <f t="shared" si="2"/>
        <v>#DIV/0!</v>
      </c>
      <c r="U34" s="31" t="e">
        <f t="shared" si="3"/>
        <v>#DIV/0!</v>
      </c>
      <c r="V34" s="31" t="e">
        <f t="shared" si="4"/>
        <v>#DIV/0!</v>
      </c>
      <c r="W34" s="31" t="e">
        <f>VLOOKUP($V34,'Parameter sheet'!$B$13:$C$58,2,TRUE)</f>
        <v>#DIV/0!</v>
      </c>
      <c r="X34" s="31" t="e">
        <f>G34+MIN($U34*$W34,'Parameter sheet'!$D$4)</f>
        <v>#DIV/0!</v>
      </c>
      <c r="Y34" s="61" t="e">
        <f>$X34+IF($F34="MAS",'Parameter sheet'!$D$5,0)+$K34*'Parameter sheet'!$D$6</f>
        <v>#DIV/0!</v>
      </c>
      <c r="Z34" s="35" t="e">
        <f t="shared" si="5"/>
        <v>#DIV/0!</v>
      </c>
      <c r="AA34" s="41" t="e">
        <f>VLOOKUP($Z34,'Parameter sheet'!$E$13:$F$374,2,1)</f>
        <v>#DIV/0!</v>
      </c>
      <c r="AB34" s="13" t="e">
        <f>VLOOKUP($J34,'Parameter sheet'!$I$13:$J$27,2,1)</f>
        <v>#N/A</v>
      </c>
      <c r="AC34" s="71" t="e">
        <f t="shared" si="0"/>
        <v>#DIV/0!</v>
      </c>
      <c r="AD34" s="72" t="e">
        <f>VLOOKUP($AC34/9,'Parameter sheet'!$F$13:$G$374,2,1)</f>
        <v>#DIV/0!</v>
      </c>
    </row>
    <row r="35" spans="2:30" x14ac:dyDescent="0.25">
      <c r="B35" s="50">
        <v>28</v>
      </c>
      <c r="C35" s="89"/>
      <c r="D35" s="89"/>
      <c r="E35" s="90"/>
      <c r="F35" s="90"/>
      <c r="G35" s="91"/>
      <c r="H35" s="91"/>
      <c r="I35" s="92"/>
      <c r="J35" s="93"/>
      <c r="K35" s="51">
        <v>0</v>
      </c>
      <c r="L35" s="105">
        <f t="shared" si="6"/>
        <v>0</v>
      </c>
      <c r="M35" s="60">
        <f t="shared" si="7"/>
        <v>0</v>
      </c>
      <c r="O35" s="10">
        <f t="shared" si="1"/>
        <v>24242</v>
      </c>
      <c r="P35" s="28">
        <f>IF(AND($O35&lt;'Parameter sheet'!$D$2,$O35&gt;-1),1,0)</f>
        <v>0</v>
      </c>
      <c r="Q35" s="35">
        <f t="shared" si="8"/>
        <v>0</v>
      </c>
      <c r="R35" s="33">
        <f>IF($Q35&gt;'Parameter sheet'!$D$3,0,1)</f>
        <v>1</v>
      </c>
      <c r="S35" s="34">
        <f t="shared" si="9"/>
        <v>0</v>
      </c>
      <c r="T35" s="13" t="e">
        <f t="shared" si="2"/>
        <v>#DIV/0!</v>
      </c>
      <c r="U35" s="31" t="e">
        <f t="shared" si="3"/>
        <v>#DIV/0!</v>
      </c>
      <c r="V35" s="31" t="e">
        <f t="shared" si="4"/>
        <v>#DIV/0!</v>
      </c>
      <c r="W35" s="31" t="e">
        <f>VLOOKUP($V35,'Parameter sheet'!$B$13:$C$58,2,TRUE)</f>
        <v>#DIV/0!</v>
      </c>
      <c r="X35" s="31" t="e">
        <f>G35+MIN($U35*$W35,'Parameter sheet'!$D$4)</f>
        <v>#DIV/0!</v>
      </c>
      <c r="Y35" s="61" t="e">
        <f>$X35+IF($F35="MAS",'Parameter sheet'!$D$5,0)+$K35*'Parameter sheet'!$D$6</f>
        <v>#DIV/0!</v>
      </c>
      <c r="Z35" s="35" t="e">
        <f t="shared" si="5"/>
        <v>#DIV/0!</v>
      </c>
      <c r="AA35" s="41" t="e">
        <f>VLOOKUP($Z35,'Parameter sheet'!$E$13:$F$374,2,1)</f>
        <v>#DIV/0!</v>
      </c>
      <c r="AB35" s="13" t="e">
        <f>VLOOKUP($J35,'Parameter sheet'!$I$13:$J$27,2,1)</f>
        <v>#N/A</v>
      </c>
      <c r="AC35" s="71" t="e">
        <f t="shared" si="0"/>
        <v>#DIV/0!</v>
      </c>
      <c r="AD35" s="72" t="e">
        <f>VLOOKUP($AC35/9,'Parameter sheet'!$F$13:$G$374,2,1)</f>
        <v>#DIV/0!</v>
      </c>
    </row>
    <row r="36" spans="2:30" x14ac:dyDescent="0.25">
      <c r="B36" s="50">
        <v>29</v>
      </c>
      <c r="C36" s="89"/>
      <c r="D36" s="89"/>
      <c r="E36" s="90"/>
      <c r="F36" s="90"/>
      <c r="G36" s="91"/>
      <c r="H36" s="91"/>
      <c r="I36" s="92"/>
      <c r="J36" s="93"/>
      <c r="K36" s="51">
        <v>0</v>
      </c>
      <c r="L36" s="105">
        <f t="shared" si="6"/>
        <v>0</v>
      </c>
      <c r="M36" s="60">
        <f t="shared" si="7"/>
        <v>0</v>
      </c>
      <c r="O36" s="10">
        <f t="shared" si="1"/>
        <v>24242</v>
      </c>
      <c r="P36" s="28">
        <f>IF(AND($O36&lt;'Parameter sheet'!$D$2,$O36&gt;-1),1,0)</f>
        <v>0</v>
      </c>
      <c r="Q36" s="35">
        <f t="shared" si="8"/>
        <v>0</v>
      </c>
      <c r="R36" s="33">
        <f>IF($Q36&gt;'Parameter sheet'!$D$3,0,1)</f>
        <v>1</v>
      </c>
      <c r="S36" s="34">
        <f t="shared" si="9"/>
        <v>0</v>
      </c>
      <c r="T36" s="13" t="e">
        <f t="shared" si="2"/>
        <v>#DIV/0!</v>
      </c>
      <c r="U36" s="31" t="e">
        <f t="shared" si="3"/>
        <v>#DIV/0!</v>
      </c>
      <c r="V36" s="31" t="e">
        <f t="shared" si="4"/>
        <v>#DIV/0!</v>
      </c>
      <c r="W36" s="31" t="e">
        <f>VLOOKUP($V36,'Parameter sheet'!$B$13:$C$58,2,TRUE)</f>
        <v>#DIV/0!</v>
      </c>
      <c r="X36" s="31" t="e">
        <f>G36+MIN($U36*$W36,'Parameter sheet'!$D$4)</f>
        <v>#DIV/0!</v>
      </c>
      <c r="Y36" s="61" t="e">
        <f>$X36+IF($F36="MAS",'Parameter sheet'!$D$5,0)+$K36*'Parameter sheet'!$D$6</f>
        <v>#DIV/0!</v>
      </c>
      <c r="Z36" s="35" t="e">
        <f t="shared" si="5"/>
        <v>#DIV/0!</v>
      </c>
      <c r="AA36" s="41" t="e">
        <f>VLOOKUP($Z36,'Parameter sheet'!$E$13:$F$374,2,1)</f>
        <v>#DIV/0!</v>
      </c>
      <c r="AB36" s="13" t="e">
        <f>VLOOKUP($J36,'Parameter sheet'!$I$13:$J$27,2,1)</f>
        <v>#N/A</v>
      </c>
      <c r="AC36" s="71" t="e">
        <f t="shared" si="0"/>
        <v>#DIV/0!</v>
      </c>
      <c r="AD36" s="72" t="e">
        <f>VLOOKUP($AC36/9,'Parameter sheet'!$F$13:$G$374,2,1)</f>
        <v>#DIV/0!</v>
      </c>
    </row>
    <row r="37" spans="2:30" ht="15.75" thickBot="1" x14ac:dyDescent="0.3">
      <c r="B37" s="52">
        <v>30</v>
      </c>
      <c r="C37" s="99"/>
      <c r="D37" s="99"/>
      <c r="E37" s="82"/>
      <c r="F37" s="82"/>
      <c r="G37" s="100"/>
      <c r="H37" s="100"/>
      <c r="I37" s="101"/>
      <c r="J37" s="102"/>
      <c r="K37" s="53">
        <v>0</v>
      </c>
      <c r="L37" s="106">
        <f>+L36+J37</f>
        <v>0</v>
      </c>
      <c r="M37" s="54">
        <f t="shared" si="7"/>
        <v>0</v>
      </c>
      <c r="O37" s="11">
        <f t="shared" si="1"/>
        <v>24242</v>
      </c>
      <c r="P37" s="29">
        <f>IF(AND($O37&lt;'Parameter sheet'!$D$2,$O37&gt;-1),1,0)</f>
        <v>0</v>
      </c>
      <c r="Q37" s="36">
        <f>($J37*$P37)+$Q36</f>
        <v>0</v>
      </c>
      <c r="R37" s="37">
        <f>IF($Q37&gt;'Parameter sheet'!$D$3,0,1)</f>
        <v>1</v>
      </c>
      <c r="S37" s="38">
        <f t="shared" si="9"/>
        <v>0</v>
      </c>
      <c r="T37" s="14" t="e">
        <f t="shared" si="2"/>
        <v>#DIV/0!</v>
      </c>
      <c r="U37" s="32" t="e">
        <f t="shared" si="3"/>
        <v>#DIV/0!</v>
      </c>
      <c r="V37" s="32" t="e">
        <f t="shared" si="4"/>
        <v>#DIV/0!</v>
      </c>
      <c r="W37" s="32" t="e">
        <f>VLOOKUP($V37,'Parameter sheet'!$B$13:$C$58,2,TRUE)</f>
        <v>#DIV/0!</v>
      </c>
      <c r="X37" s="32" t="e">
        <f>G37+MIN($U37*$W37,'Parameter sheet'!$D$4)</f>
        <v>#DIV/0!</v>
      </c>
      <c r="Y37" s="65" t="e">
        <f>$X37+IF($F37="MAS",'Parameter sheet'!$D$5,0)+$K37*'Parameter sheet'!$D$6</f>
        <v>#DIV/0!</v>
      </c>
      <c r="Z37" s="36" t="e">
        <f t="shared" si="5"/>
        <v>#DIV/0!</v>
      </c>
      <c r="AA37" s="42" t="e">
        <f>VLOOKUP($Z37,'Parameter sheet'!$E$13:$F$374,2,1)</f>
        <v>#DIV/0!</v>
      </c>
      <c r="AB37" s="14" t="e">
        <f>VLOOKUP($J37,'Parameter sheet'!$I$13:$J$27,2,1)</f>
        <v>#N/A</v>
      </c>
      <c r="AC37" s="73" t="e">
        <f t="shared" si="0"/>
        <v>#DIV/0!</v>
      </c>
      <c r="AD37" s="74" t="e">
        <f>VLOOKUP($AC37/9,'Parameter sheet'!$F$13:$G$374,2,1)</f>
        <v>#DIV/0!</v>
      </c>
    </row>
    <row r="38" spans="2:30" ht="16.5" thickTop="1" thickBot="1" x14ac:dyDescent="0.3">
      <c r="J38" s="62"/>
      <c r="S38" s="62">
        <f>SUM(S8:S37)</f>
        <v>0</v>
      </c>
    </row>
    <row r="39" spans="2:30" ht="15" customHeight="1" thickTop="1" thickBot="1" x14ac:dyDescent="0.3">
      <c r="K39" s="144" t="s">
        <v>30</v>
      </c>
      <c r="L39" s="145"/>
      <c r="M39" s="150">
        <f>SUM(M8:M37)</f>
        <v>0</v>
      </c>
    </row>
    <row r="40" spans="2:30" ht="15" customHeight="1" thickBot="1" x14ac:dyDescent="0.3">
      <c r="K40" s="146"/>
      <c r="L40" s="147"/>
      <c r="M40" s="151"/>
    </row>
    <row r="41" spans="2:30" ht="15.75" thickBot="1" x14ac:dyDescent="0.3">
      <c r="K41" s="140" t="s">
        <v>31</v>
      </c>
      <c r="L41" s="141"/>
      <c r="M41" s="148">
        <f>IF(M39&gt;0,LOG(M39)*'Parameter sheet'!D7,0)</f>
        <v>0</v>
      </c>
    </row>
    <row r="42" spans="2:30" ht="15.75" thickBot="1" x14ac:dyDescent="0.3">
      <c r="K42" s="142"/>
      <c r="L42" s="143"/>
      <c r="M42" s="149"/>
    </row>
    <row r="43" spans="2:30" ht="15.75" thickTop="1" x14ac:dyDescent="0.25"/>
  </sheetData>
  <sheetProtection password="A4C4" sheet="1" objects="1" scenarios="1"/>
  <mergeCells count="17">
    <mergeCell ref="AC6:AC7"/>
    <mergeCell ref="AD6:AD7"/>
    <mergeCell ref="K41:L42"/>
    <mergeCell ref="K39:L40"/>
    <mergeCell ref="M41:M42"/>
    <mergeCell ref="M39:M40"/>
    <mergeCell ref="O6:P6"/>
    <mergeCell ref="C3:E3"/>
    <mergeCell ref="AB6:AB7"/>
    <mergeCell ref="G2:H5"/>
    <mergeCell ref="I2:J5"/>
    <mergeCell ref="T6:Y6"/>
    <mergeCell ref="Q6:S6"/>
    <mergeCell ref="Z6:AA6"/>
    <mergeCell ref="C2:E2"/>
    <mergeCell ref="C4:E4"/>
    <mergeCell ref="K2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4"/>
  <sheetViews>
    <sheetView workbookViewId="0">
      <selection activeCell="D4" sqref="D4"/>
    </sheetView>
  </sheetViews>
  <sheetFormatPr defaultRowHeight="15" x14ac:dyDescent="0.25"/>
  <cols>
    <col min="2" max="2" width="10.5703125" bestFit="1" customWidth="1"/>
    <col min="3" max="3" width="9.28515625" bestFit="1" customWidth="1"/>
    <col min="5" max="5" width="5.140625" style="2" bestFit="1" customWidth="1"/>
    <col min="6" max="6" width="7.5703125" style="56" bestFit="1" customWidth="1"/>
    <col min="7" max="7" width="7.5703125" style="56" customWidth="1"/>
    <col min="9" max="9" width="3" style="55" bestFit="1" customWidth="1"/>
    <col min="10" max="10" width="4.5703125" bestFit="1" customWidth="1"/>
  </cols>
  <sheetData>
    <row r="2" spans="2:10" x14ac:dyDescent="0.25">
      <c r="B2" s="155" t="s">
        <v>28</v>
      </c>
      <c r="C2" s="155"/>
      <c r="D2" s="104">
        <v>24</v>
      </c>
    </row>
    <row r="3" spans="2:10" x14ac:dyDescent="0.25">
      <c r="B3" s="155" t="s">
        <v>29</v>
      </c>
      <c r="C3" s="155"/>
      <c r="D3">
        <v>108</v>
      </c>
    </row>
    <row r="4" spans="2:10" x14ac:dyDescent="0.25">
      <c r="B4" s="155" t="s">
        <v>20</v>
      </c>
      <c r="C4" s="155"/>
      <c r="D4" s="104">
        <v>350</v>
      </c>
    </row>
    <row r="5" spans="2:10" x14ac:dyDescent="0.25">
      <c r="B5" s="155" t="s">
        <v>24</v>
      </c>
      <c r="C5" s="155"/>
      <c r="D5">
        <v>75</v>
      </c>
    </row>
    <row r="6" spans="2:10" x14ac:dyDescent="0.25">
      <c r="B6" s="155" t="s">
        <v>21</v>
      </c>
      <c r="C6" s="155"/>
      <c r="D6">
        <v>-100</v>
      </c>
    </row>
    <row r="7" spans="2:10" x14ac:dyDescent="0.25">
      <c r="B7" s="155" t="s">
        <v>39</v>
      </c>
      <c r="C7" s="155"/>
      <c r="D7">
        <f>2200/7.75</f>
        <v>283.87096774193549</v>
      </c>
      <c r="E7" s="55"/>
    </row>
    <row r="9" spans="2:10" ht="15.75" thickBot="1" x14ac:dyDescent="0.3"/>
    <row r="10" spans="2:10" x14ac:dyDescent="0.25">
      <c r="B10" s="153" t="s">
        <v>11</v>
      </c>
      <c r="C10" s="154"/>
      <c r="E10" s="153" t="s">
        <v>25</v>
      </c>
      <c r="F10" s="156"/>
      <c r="G10" s="154"/>
      <c r="I10" s="153" t="s">
        <v>26</v>
      </c>
      <c r="J10" s="154"/>
    </row>
    <row r="11" spans="2:10" x14ac:dyDescent="0.25">
      <c r="B11" s="24"/>
      <c r="C11" s="25"/>
      <c r="D11" s="3"/>
      <c r="E11" s="26"/>
      <c r="F11" s="70"/>
      <c r="G11" s="59"/>
      <c r="H11" s="3"/>
      <c r="I11" s="26"/>
      <c r="J11" s="25"/>
    </row>
    <row r="12" spans="2:10" x14ac:dyDescent="0.25">
      <c r="B12" s="17" t="s">
        <v>12</v>
      </c>
      <c r="C12" s="15" t="s">
        <v>13</v>
      </c>
      <c r="D12" s="30"/>
      <c r="E12" s="17" t="s">
        <v>23</v>
      </c>
      <c r="F12" s="20" t="s">
        <v>14</v>
      </c>
      <c r="G12" s="20" t="s">
        <v>23</v>
      </c>
      <c r="H12" s="30"/>
      <c r="I12" s="17" t="s">
        <v>8</v>
      </c>
      <c r="J12" s="15" t="s">
        <v>27</v>
      </c>
    </row>
    <row r="13" spans="2:10" x14ac:dyDescent="0.25">
      <c r="B13" s="18">
        <v>0.5</v>
      </c>
      <c r="C13" s="15">
        <f>A13</f>
        <v>0</v>
      </c>
      <c r="E13" s="17">
        <v>0</v>
      </c>
      <c r="F13" s="20">
        <v>0</v>
      </c>
      <c r="G13" s="15">
        <f>E13</f>
        <v>0</v>
      </c>
      <c r="I13" s="17">
        <v>1</v>
      </c>
      <c r="J13" s="22">
        <v>0</v>
      </c>
    </row>
    <row r="14" spans="2:10" x14ac:dyDescent="0.25">
      <c r="B14" s="18">
        <v>0.51</v>
      </c>
      <c r="C14" s="15">
        <v>7</v>
      </c>
      <c r="E14" s="57">
        <v>1000</v>
      </c>
      <c r="F14" s="66">
        <v>1.0566021787136926</v>
      </c>
      <c r="G14" s="68">
        <f>E14</f>
        <v>1000</v>
      </c>
      <c r="I14" s="17">
        <v>2</v>
      </c>
      <c r="J14" s="22">
        <v>0.02</v>
      </c>
    </row>
    <row r="15" spans="2:10" x14ac:dyDescent="0.25">
      <c r="B15" s="18">
        <v>0.52</v>
      </c>
      <c r="C15" s="15">
        <v>14</v>
      </c>
      <c r="E15" s="57">
        <v>1005</v>
      </c>
      <c r="F15" s="66">
        <v>1.1164081640625219</v>
      </c>
      <c r="G15" s="15">
        <f t="shared" ref="G15:G78" si="0">E15</f>
        <v>1005</v>
      </c>
      <c r="I15" s="17">
        <v>3</v>
      </c>
      <c r="J15" s="22">
        <v>0.06</v>
      </c>
    </row>
    <row r="16" spans="2:10" x14ac:dyDescent="0.25">
      <c r="B16" s="18">
        <v>0.53</v>
      </c>
      <c r="C16" s="15">
        <v>21</v>
      </c>
      <c r="E16" s="57">
        <v>1010</v>
      </c>
      <c r="F16" s="66">
        <v>1.1795994505390308</v>
      </c>
      <c r="G16" s="68">
        <f t="shared" si="0"/>
        <v>1010</v>
      </c>
      <c r="I16" s="17">
        <v>4</v>
      </c>
      <c r="J16" s="22">
        <v>0.1</v>
      </c>
    </row>
    <row r="17" spans="2:10" x14ac:dyDescent="0.25">
      <c r="B17" s="18">
        <v>0.54</v>
      </c>
      <c r="C17" s="15">
        <v>29</v>
      </c>
      <c r="E17" s="57">
        <v>1015</v>
      </c>
      <c r="F17" s="66">
        <v>1.2463678314398923</v>
      </c>
      <c r="G17" s="15">
        <f t="shared" si="0"/>
        <v>1015</v>
      </c>
      <c r="I17" s="17">
        <v>5</v>
      </c>
      <c r="J17" s="22">
        <v>0.2</v>
      </c>
    </row>
    <row r="18" spans="2:10" x14ac:dyDescent="0.25">
      <c r="B18" s="18">
        <v>0.55000000000000004</v>
      </c>
      <c r="C18" s="15">
        <v>36</v>
      </c>
      <c r="E18" s="57">
        <v>1020</v>
      </c>
      <c r="F18" s="66">
        <v>1.316915984724061</v>
      </c>
      <c r="G18" s="68">
        <f t="shared" si="0"/>
        <v>1020</v>
      </c>
      <c r="I18" s="17">
        <v>6</v>
      </c>
      <c r="J18" s="22">
        <v>0.4</v>
      </c>
    </row>
    <row r="19" spans="2:10" x14ac:dyDescent="0.25">
      <c r="B19" s="18">
        <v>0.56000000000000005</v>
      </c>
      <c r="C19" s="15">
        <v>43</v>
      </c>
      <c r="E19" s="57">
        <v>1025</v>
      </c>
      <c r="F19" s="66">
        <v>1.3914580923078661</v>
      </c>
      <c r="G19" s="15">
        <f t="shared" si="0"/>
        <v>1025</v>
      </c>
      <c r="I19" s="17">
        <v>7</v>
      </c>
      <c r="J19" s="22">
        <v>0.75</v>
      </c>
    </row>
    <row r="20" spans="2:10" x14ac:dyDescent="0.25">
      <c r="B20" s="18">
        <v>0.56999999999999995</v>
      </c>
      <c r="C20" s="15">
        <v>50</v>
      </c>
      <c r="E20" s="57">
        <v>1030</v>
      </c>
      <c r="F20" s="66">
        <v>1.470220494713155</v>
      </c>
      <c r="G20" s="68">
        <f t="shared" si="0"/>
        <v>1030</v>
      </c>
      <c r="I20" s="17">
        <v>8</v>
      </c>
      <c r="J20" s="22">
        <v>0.95</v>
      </c>
    </row>
    <row r="21" spans="2:10" x14ac:dyDescent="0.25">
      <c r="B21" s="18">
        <v>0.57999999999999996</v>
      </c>
      <c r="C21" s="15">
        <v>57</v>
      </c>
      <c r="E21" s="57">
        <v>1035</v>
      </c>
      <c r="F21" s="66">
        <v>1.5534423830949364</v>
      </c>
      <c r="G21" s="15">
        <f t="shared" si="0"/>
        <v>1035</v>
      </c>
      <c r="I21" s="17">
        <v>9</v>
      </c>
      <c r="J21" s="22">
        <v>1</v>
      </c>
    </row>
    <row r="22" spans="2:10" x14ac:dyDescent="0.25">
      <c r="B22" s="18">
        <v>0.59</v>
      </c>
      <c r="C22" s="15">
        <v>65</v>
      </c>
      <c r="E22" s="57">
        <v>1040</v>
      </c>
      <c r="F22" s="66">
        <v>1.6413765307916757</v>
      </c>
      <c r="G22" s="68">
        <f t="shared" si="0"/>
        <v>1040</v>
      </c>
      <c r="I22" s="17">
        <v>10</v>
      </c>
      <c r="J22" s="22">
        <v>1</v>
      </c>
    </row>
    <row r="23" spans="2:10" x14ac:dyDescent="0.25">
      <c r="B23" s="18">
        <v>0.6</v>
      </c>
      <c r="C23" s="15">
        <v>72</v>
      </c>
      <c r="E23" s="57">
        <v>1045</v>
      </c>
      <c r="F23" s="66">
        <v>1.7342900666648866</v>
      </c>
      <c r="G23" s="15">
        <f t="shared" si="0"/>
        <v>1045</v>
      </c>
      <c r="I23" s="17">
        <v>11</v>
      </c>
      <c r="J23" s="22">
        <v>1</v>
      </c>
    </row>
    <row r="24" spans="2:10" x14ac:dyDescent="0.25">
      <c r="B24" s="18">
        <v>0.61</v>
      </c>
      <c r="C24" s="15">
        <v>80</v>
      </c>
      <c r="E24" s="57">
        <v>1050</v>
      </c>
      <c r="F24" s="66">
        <v>1.8324652926252796</v>
      </c>
      <c r="G24" s="68">
        <f t="shared" si="0"/>
        <v>1050</v>
      </c>
      <c r="I24" s="17">
        <v>12</v>
      </c>
      <c r="J24" s="22">
        <v>1</v>
      </c>
    </row>
    <row r="25" spans="2:10" x14ac:dyDescent="0.25">
      <c r="B25" s="18">
        <v>0.62</v>
      </c>
      <c r="C25" s="15">
        <v>87</v>
      </c>
      <c r="E25" s="57">
        <v>1055</v>
      </c>
      <c r="F25" s="66">
        <v>1.9362005478809374</v>
      </c>
      <c r="G25" s="15">
        <f t="shared" si="0"/>
        <v>1055</v>
      </c>
      <c r="I25" s="17">
        <v>13</v>
      </c>
      <c r="J25" s="22">
        <v>1</v>
      </c>
    </row>
    <row r="26" spans="2:10" x14ac:dyDescent="0.25">
      <c r="B26" s="18">
        <v>0.63</v>
      </c>
      <c r="C26" s="15">
        <v>95</v>
      </c>
      <c r="E26" s="57">
        <v>1060</v>
      </c>
      <c r="F26" s="66">
        <v>2.0458111225891997</v>
      </c>
      <c r="G26" s="68">
        <f t="shared" si="0"/>
        <v>1060</v>
      </c>
      <c r="I26" s="17">
        <v>14</v>
      </c>
      <c r="J26" s="22">
        <v>1</v>
      </c>
    </row>
    <row r="27" spans="2:10" ht="15.75" thickBot="1" x14ac:dyDescent="0.3">
      <c r="B27" s="18">
        <v>0.64</v>
      </c>
      <c r="C27" s="15">
        <v>102</v>
      </c>
      <c r="E27" s="57">
        <v>1065</v>
      </c>
      <c r="F27" s="66">
        <v>2.1616302237486225</v>
      </c>
      <c r="G27" s="15">
        <f t="shared" si="0"/>
        <v>1065</v>
      </c>
      <c r="I27" s="21">
        <v>15</v>
      </c>
      <c r="J27" s="23">
        <v>1</v>
      </c>
    </row>
    <row r="28" spans="2:10" x14ac:dyDescent="0.25">
      <c r="B28" s="18">
        <v>0.65</v>
      </c>
      <c r="C28" s="15">
        <v>110</v>
      </c>
      <c r="E28" s="57">
        <v>1070</v>
      </c>
      <c r="F28" s="66">
        <v>2.2840099963310565</v>
      </c>
      <c r="G28" s="68">
        <f t="shared" si="0"/>
        <v>1070</v>
      </c>
    </row>
    <row r="29" spans="2:10" x14ac:dyDescent="0.25">
      <c r="B29" s="18">
        <v>0.66</v>
      </c>
      <c r="C29" s="15">
        <v>117</v>
      </c>
      <c r="E29" s="57">
        <v>1075</v>
      </c>
      <c r="F29" s="66">
        <v>2.4133226028270434</v>
      </c>
      <c r="G29" s="15">
        <f t="shared" si="0"/>
        <v>1075</v>
      </c>
    </row>
    <row r="30" spans="2:10" x14ac:dyDescent="0.25">
      <c r="B30" s="18">
        <v>0.67</v>
      </c>
      <c r="C30" s="15">
        <v>125</v>
      </c>
      <c r="E30" s="57">
        <v>1080</v>
      </c>
      <c r="F30" s="66">
        <v>2.5499613645609505</v>
      </c>
      <c r="G30" s="68">
        <f t="shared" si="0"/>
        <v>1080</v>
      </c>
    </row>
    <row r="31" spans="2:10" x14ac:dyDescent="0.25">
      <c r="B31" s="18">
        <v>0.68</v>
      </c>
      <c r="C31" s="15">
        <v>133</v>
      </c>
      <c r="E31" s="57">
        <v>1085</v>
      </c>
      <c r="F31" s="66">
        <v>2.6943419683261189</v>
      </c>
      <c r="G31" s="15">
        <f t="shared" si="0"/>
        <v>1085</v>
      </c>
    </row>
    <row r="32" spans="2:10" x14ac:dyDescent="0.25">
      <c r="B32" s="18">
        <v>0.69</v>
      </c>
      <c r="C32" s="15">
        <v>141</v>
      </c>
      <c r="E32" s="57">
        <v>1090</v>
      </c>
      <c r="F32" s="66">
        <v>2.8469037420954204</v>
      </c>
      <c r="G32" s="68">
        <f t="shared" si="0"/>
        <v>1090</v>
      </c>
    </row>
    <row r="33" spans="2:7" x14ac:dyDescent="0.25">
      <c r="B33" s="18">
        <v>0.7</v>
      </c>
      <c r="C33" s="15">
        <v>149</v>
      </c>
      <c r="E33" s="57">
        <v>1095</v>
      </c>
      <c r="F33" s="66">
        <v>3.0081110037796575</v>
      </c>
      <c r="G33" s="15">
        <f t="shared" si="0"/>
        <v>1095</v>
      </c>
    </row>
    <row r="34" spans="2:7" x14ac:dyDescent="0.25">
      <c r="B34" s="18">
        <v>0.71</v>
      </c>
      <c r="C34" s="15">
        <v>158</v>
      </c>
      <c r="E34" s="57">
        <v>1100</v>
      </c>
      <c r="F34" s="66">
        <v>3.1784544872358986</v>
      </c>
      <c r="G34" s="68">
        <f t="shared" si="0"/>
        <v>1100</v>
      </c>
    </row>
    <row r="35" spans="2:7" x14ac:dyDescent="0.25">
      <c r="B35" s="18">
        <v>0.72</v>
      </c>
      <c r="C35" s="15">
        <v>166</v>
      </c>
      <c r="E35" s="57">
        <v>1105</v>
      </c>
      <c r="F35" s="66">
        <v>3.3584528499708535</v>
      </c>
      <c r="G35" s="15">
        <f t="shared" si="0"/>
        <v>1105</v>
      </c>
    </row>
    <row r="36" spans="2:7" x14ac:dyDescent="0.25">
      <c r="B36" s="18">
        <v>0.73</v>
      </c>
      <c r="C36" s="15">
        <v>175</v>
      </c>
      <c r="E36" s="57">
        <v>1110</v>
      </c>
      <c r="F36" s="66">
        <v>3.5486542672415422</v>
      </c>
      <c r="G36" s="68">
        <f t="shared" si="0"/>
        <v>1110</v>
      </c>
    </row>
    <row r="37" spans="2:7" x14ac:dyDescent="0.25">
      <c r="B37" s="18">
        <v>0.74</v>
      </c>
      <c r="C37" s="15">
        <v>184</v>
      </c>
      <c r="E37" s="57">
        <v>1115</v>
      </c>
      <c r="F37" s="66">
        <v>3.749638117527633</v>
      </c>
      <c r="G37" s="15">
        <f t="shared" si="0"/>
        <v>1115</v>
      </c>
    </row>
    <row r="38" spans="2:7" x14ac:dyDescent="0.25">
      <c r="B38" s="18">
        <v>0.75</v>
      </c>
      <c r="C38" s="15">
        <v>193</v>
      </c>
      <c r="E38" s="57">
        <v>1120</v>
      </c>
      <c r="F38" s="66">
        <v>3.9620167646377773</v>
      </c>
      <c r="G38" s="68">
        <f t="shared" si="0"/>
        <v>1120</v>
      </c>
    </row>
    <row r="39" spans="2:7" x14ac:dyDescent="0.25">
      <c r="B39" s="18">
        <v>0.76</v>
      </c>
      <c r="C39" s="15">
        <v>202</v>
      </c>
      <c r="E39" s="57">
        <v>1125</v>
      </c>
      <c r="F39" s="66">
        <v>4.1864374420170058</v>
      </c>
      <c r="G39" s="15">
        <f t="shared" si="0"/>
        <v>1125</v>
      </c>
    </row>
    <row r="40" spans="2:7" x14ac:dyDescent="0.25">
      <c r="B40" s="18">
        <v>0.77</v>
      </c>
      <c r="C40" s="15">
        <v>211</v>
      </c>
      <c r="E40" s="57">
        <v>1130</v>
      </c>
      <c r="F40" s="66">
        <v>4.4235842451447285</v>
      </c>
      <c r="G40" s="68">
        <f t="shared" si="0"/>
        <v>1130</v>
      </c>
    </row>
    <row r="41" spans="2:7" x14ac:dyDescent="0.25">
      <c r="B41" s="18">
        <v>0.78</v>
      </c>
      <c r="C41" s="15">
        <v>220</v>
      </c>
      <c r="E41" s="57">
        <v>1135</v>
      </c>
      <c r="F41" s="66">
        <v>4.6741802382541664</v>
      </c>
      <c r="G41" s="15">
        <f t="shared" si="0"/>
        <v>1135</v>
      </c>
    </row>
    <row r="42" spans="2:7" x14ac:dyDescent="0.25">
      <c r="B42" s="18">
        <v>0.79</v>
      </c>
      <c r="C42" s="15">
        <v>230</v>
      </c>
      <c r="E42" s="57">
        <v>1140</v>
      </c>
      <c r="F42" s="66">
        <v>4.938989681965217</v>
      </c>
      <c r="G42" s="68">
        <f t="shared" si="0"/>
        <v>1140</v>
      </c>
    </row>
    <row r="43" spans="2:7" x14ac:dyDescent="0.25">
      <c r="B43" s="18">
        <v>0.8</v>
      </c>
      <c r="C43" s="15">
        <v>240</v>
      </c>
      <c r="E43" s="57">
        <v>1145</v>
      </c>
      <c r="F43" s="66">
        <v>5.2188203888049998</v>
      </c>
      <c r="G43" s="15">
        <f t="shared" si="0"/>
        <v>1145</v>
      </c>
    </row>
    <row r="44" spans="2:7" x14ac:dyDescent="0.25">
      <c r="B44" s="18">
        <v>0.81</v>
      </c>
      <c r="C44" s="15">
        <v>251</v>
      </c>
      <c r="E44" s="57">
        <v>1150</v>
      </c>
      <c r="F44" s="66">
        <v>5.5145262139948823</v>
      </c>
      <c r="G44" s="68">
        <f t="shared" si="0"/>
        <v>1150</v>
      </c>
    </row>
    <row r="45" spans="2:7" x14ac:dyDescent="0.25">
      <c r="B45" s="18">
        <v>0.82</v>
      </c>
      <c r="C45" s="15">
        <v>262</v>
      </c>
      <c r="E45" s="57">
        <v>1155</v>
      </c>
      <c r="F45" s="66">
        <v>5.8270096893109438</v>
      </c>
      <c r="G45" s="15">
        <f t="shared" si="0"/>
        <v>1155</v>
      </c>
    </row>
    <row r="46" spans="2:7" x14ac:dyDescent="0.25">
      <c r="B46" s="18">
        <v>0.83</v>
      </c>
      <c r="C46" s="15">
        <v>273</v>
      </c>
      <c r="E46" s="57">
        <v>1160</v>
      </c>
      <c r="F46" s="66">
        <v>6.157224808277995</v>
      </c>
      <c r="G46" s="68">
        <f t="shared" si="0"/>
        <v>1160</v>
      </c>
    </row>
    <row r="47" spans="2:7" x14ac:dyDescent="0.25">
      <c r="B47" s="18">
        <v>0.84</v>
      </c>
      <c r="C47" s="15">
        <v>284</v>
      </c>
      <c r="E47" s="57">
        <v>1165</v>
      </c>
      <c r="F47" s="66">
        <v>6.50617997143691</v>
      </c>
      <c r="G47" s="15">
        <f t="shared" si="0"/>
        <v>1165</v>
      </c>
    </row>
    <row r="48" spans="2:7" x14ac:dyDescent="0.25">
      <c r="B48" s="18">
        <v>0.85</v>
      </c>
      <c r="C48" s="15">
        <v>296</v>
      </c>
      <c r="E48" s="57">
        <v>1170</v>
      </c>
      <c r="F48" s="66">
        <v>6.8749411009327055</v>
      </c>
      <c r="G48" s="68">
        <f t="shared" si="0"/>
        <v>1170</v>
      </c>
    </row>
    <row r="49" spans="2:7" x14ac:dyDescent="0.25">
      <c r="B49" s="18">
        <v>0.86</v>
      </c>
      <c r="C49" s="15">
        <v>309</v>
      </c>
      <c r="E49" s="57">
        <v>1175</v>
      </c>
      <c r="F49" s="66">
        <v>7.2646349342081082</v>
      </c>
      <c r="G49" s="15">
        <f t="shared" si="0"/>
        <v>1175</v>
      </c>
    </row>
    <row r="50" spans="2:7" x14ac:dyDescent="0.25">
      <c r="B50" s="18">
        <v>0.87</v>
      </c>
      <c r="C50" s="15">
        <v>322</v>
      </c>
      <c r="E50" s="57">
        <v>1180</v>
      </c>
      <c r="F50" s="66">
        <v>7.6764525071561636</v>
      </c>
      <c r="G50" s="68">
        <f t="shared" si="0"/>
        <v>1180</v>
      </c>
    </row>
    <row r="51" spans="2:7" x14ac:dyDescent="0.25">
      <c r="B51" s="18">
        <v>0.88</v>
      </c>
      <c r="C51" s="15">
        <v>336</v>
      </c>
      <c r="E51" s="57">
        <v>1185</v>
      </c>
      <c r="F51" s="66">
        <v>8.1116528376874477</v>
      </c>
      <c r="G51" s="15">
        <f t="shared" si="0"/>
        <v>1185</v>
      </c>
    </row>
    <row r="52" spans="2:7" x14ac:dyDescent="0.25">
      <c r="B52" s="18">
        <v>0.89</v>
      </c>
      <c r="C52" s="15">
        <v>351</v>
      </c>
      <c r="E52" s="57">
        <v>1190</v>
      </c>
      <c r="F52" s="66">
        <v>8.5715668213047387</v>
      </c>
      <c r="G52" s="68">
        <f t="shared" si="0"/>
        <v>1190</v>
      </c>
    </row>
    <row r="53" spans="2:7" x14ac:dyDescent="0.25">
      <c r="B53" s="18">
        <v>0.9</v>
      </c>
      <c r="C53" s="15">
        <v>366</v>
      </c>
      <c r="E53" s="57">
        <v>1195</v>
      </c>
      <c r="F53" s="66">
        <v>9.0576013509525968</v>
      </c>
      <c r="G53" s="15">
        <f t="shared" si="0"/>
        <v>1195</v>
      </c>
    </row>
    <row r="54" spans="2:7" x14ac:dyDescent="0.25">
      <c r="B54" s="18">
        <v>0.91</v>
      </c>
      <c r="C54" s="15">
        <v>383</v>
      </c>
      <c r="E54" s="57">
        <v>1200</v>
      </c>
      <c r="F54" s="66">
        <v>9.5712436741234175</v>
      </c>
      <c r="G54" s="68">
        <f t="shared" si="0"/>
        <v>1200</v>
      </c>
    </row>
    <row r="55" spans="2:7" x14ac:dyDescent="0.25">
      <c r="B55" s="18">
        <v>0.92</v>
      </c>
      <c r="C55" s="15">
        <v>401</v>
      </c>
      <c r="E55" s="57">
        <v>1205</v>
      </c>
      <c r="F55" s="66">
        <v>10.114066000957443</v>
      </c>
      <c r="G55" s="15">
        <f t="shared" si="0"/>
        <v>1205</v>
      </c>
    </row>
    <row r="56" spans="2:7" x14ac:dyDescent="0.25">
      <c r="B56" s="18">
        <v>0.93</v>
      </c>
      <c r="C56" s="15">
        <v>422</v>
      </c>
      <c r="E56" s="57">
        <v>1210</v>
      </c>
      <c r="F56" s="66">
        <v>10.687730377874537</v>
      </c>
      <c r="G56" s="68">
        <f t="shared" si="0"/>
        <v>1210</v>
      </c>
    </row>
    <row r="57" spans="2:7" x14ac:dyDescent="0.25">
      <c r="B57" s="18">
        <v>0.94</v>
      </c>
      <c r="C57" s="15">
        <v>444</v>
      </c>
      <c r="E57" s="57">
        <v>1215</v>
      </c>
      <c r="F57" s="66">
        <v>11.29399384212266</v>
      </c>
      <c r="G57" s="15">
        <f t="shared" si="0"/>
        <v>1215</v>
      </c>
    </row>
    <row r="58" spans="2:7" ht="15.75" thickBot="1" x14ac:dyDescent="0.3">
      <c r="B58" s="19">
        <v>0.95</v>
      </c>
      <c r="C58" s="16">
        <v>470</v>
      </c>
      <c r="E58" s="57">
        <v>1220</v>
      </c>
      <c r="F58" s="66">
        <v>11.934713873524965</v>
      </c>
      <c r="G58" s="68">
        <f t="shared" si="0"/>
        <v>1220</v>
      </c>
    </row>
    <row r="59" spans="2:7" x14ac:dyDescent="0.25">
      <c r="E59" s="57">
        <v>1225</v>
      </c>
      <c r="F59" s="66">
        <v>12.611854160656879</v>
      </c>
      <c r="G59" s="15">
        <f t="shared" si="0"/>
        <v>1225</v>
      </c>
    </row>
    <row r="60" spans="2:7" x14ac:dyDescent="0.25">
      <c r="E60" s="57">
        <v>1230</v>
      </c>
      <c r="F60" s="66">
        <v>13.327490699689918</v>
      </c>
      <c r="G60" s="68">
        <f t="shared" si="0"/>
        <v>1230</v>
      </c>
    </row>
    <row r="61" spans="2:7" x14ac:dyDescent="0.25">
      <c r="E61" s="57">
        <v>1235</v>
      </c>
      <c r="F61" s="66">
        <v>14.083818245203272</v>
      </c>
      <c r="G61" s="15">
        <f t="shared" si="0"/>
        <v>1235</v>
      </c>
    </row>
    <row r="62" spans="2:7" x14ac:dyDescent="0.25">
      <c r="E62" s="57">
        <v>1240</v>
      </c>
      <c r="F62" s="66">
        <v>14.883157133391101</v>
      </c>
      <c r="G62" s="68">
        <f t="shared" si="0"/>
        <v>1240</v>
      </c>
    </row>
    <row r="63" spans="2:7" x14ac:dyDescent="0.25">
      <c r="E63" s="57">
        <v>1245</v>
      </c>
      <c r="F63" s="66">
        <v>15.72796049928664</v>
      </c>
      <c r="G63" s="15">
        <f t="shared" si="0"/>
        <v>1245</v>
      </c>
    </row>
    <row r="64" spans="2:7" x14ac:dyDescent="0.25">
      <c r="E64" s="57">
        <v>1250</v>
      </c>
      <c r="F64" s="66">
        <v>16.620821910887461</v>
      </c>
      <c r="G64" s="68">
        <f t="shared" si="0"/>
        <v>1250</v>
      </c>
    </row>
    <row r="65" spans="5:7" x14ac:dyDescent="0.25">
      <c r="E65" s="57">
        <v>1255</v>
      </c>
      <c r="F65" s="66">
        <v>17.564483444403955</v>
      </c>
      <c r="G65" s="15">
        <f t="shared" si="0"/>
        <v>1255</v>
      </c>
    </row>
    <row r="66" spans="5:7" x14ac:dyDescent="0.25">
      <c r="E66" s="57">
        <v>1260</v>
      </c>
      <c r="F66" s="66">
        <v>18.561844226269379</v>
      </c>
      <c r="G66" s="68">
        <f t="shared" si="0"/>
        <v>1260</v>
      </c>
    </row>
    <row r="67" spans="5:7" x14ac:dyDescent="0.25">
      <c r="E67" s="57">
        <v>1265</v>
      </c>
      <c r="F67" s="66">
        <v>19.615969469049627</v>
      </c>
      <c r="G67" s="15">
        <f t="shared" si="0"/>
        <v>1265</v>
      </c>
    </row>
    <row r="68" spans="5:7" x14ac:dyDescent="0.25">
      <c r="E68" s="57">
        <v>1270</v>
      </c>
      <c r="F68" s="66">
        <v>20.730100029979038</v>
      </c>
      <c r="G68" s="68">
        <f t="shared" si="0"/>
        <v>1270</v>
      </c>
    </row>
    <row r="69" spans="5:7" x14ac:dyDescent="0.25">
      <c r="E69" s="57">
        <v>1275</v>
      </c>
      <c r="F69" s="66">
        <v>21.907662522530185</v>
      </c>
      <c r="G69" s="15">
        <f t="shared" si="0"/>
        <v>1275</v>
      </c>
    </row>
    <row r="70" spans="5:7" x14ac:dyDescent="0.25">
      <c r="E70" s="57">
        <v>1280</v>
      </c>
      <c r="F70" s="66">
        <v>23.152280013206543</v>
      </c>
      <c r="G70" s="68">
        <f t="shared" si="0"/>
        <v>1280</v>
      </c>
    </row>
    <row r="71" spans="5:7" x14ac:dyDescent="0.25">
      <c r="E71" s="57">
        <v>1285</v>
      </c>
      <c r="F71" s="66">
        <v>24.467783337632763</v>
      </c>
      <c r="G71" s="15">
        <f t="shared" si="0"/>
        <v>1285</v>
      </c>
    </row>
    <row r="72" spans="5:7" x14ac:dyDescent="0.25">
      <c r="E72" s="57">
        <v>1290</v>
      </c>
      <c r="F72" s="66">
        <v>25.858223072014631</v>
      </c>
      <c r="G72" s="68">
        <f t="shared" si="0"/>
        <v>1290</v>
      </c>
    </row>
    <row r="73" spans="5:7" x14ac:dyDescent="0.25">
      <c r="E73" s="57">
        <v>1295</v>
      </c>
      <c r="F73" s="66">
        <v>27.327882198155635</v>
      </c>
      <c r="G73" s="15">
        <f t="shared" si="0"/>
        <v>1295</v>
      </c>
    </row>
    <row r="74" spans="5:7" x14ac:dyDescent="0.25">
      <c r="E74" s="57">
        <v>1300</v>
      </c>
      <c r="F74" s="66">
        <v>28.881289502457442</v>
      </c>
      <c r="G74" s="68">
        <f t="shared" si="0"/>
        <v>1300</v>
      </c>
    </row>
    <row r="75" spans="5:7" x14ac:dyDescent="0.25">
      <c r="E75" s="57">
        <v>1305</v>
      </c>
      <c r="F75" s="66">
        <v>30.523233751703611</v>
      </c>
      <c r="G75" s="15">
        <f t="shared" si="0"/>
        <v>1305</v>
      </c>
    </row>
    <row r="76" spans="5:7" x14ac:dyDescent="0.25">
      <c r="E76" s="57">
        <v>1310</v>
      </c>
      <c r="F76" s="66">
        <v>32.258778690938762</v>
      </c>
      <c r="G76" s="68">
        <f t="shared" si="0"/>
        <v>1310</v>
      </c>
    </row>
    <row r="77" spans="5:7" x14ac:dyDescent="0.25">
      <c r="E77" s="57">
        <v>1315</v>
      </c>
      <c r="F77" s="66">
        <v>34.093278911416448</v>
      </c>
      <c r="G77" s="15">
        <f t="shared" si="0"/>
        <v>1315</v>
      </c>
    </row>
    <row r="78" spans="5:7" x14ac:dyDescent="0.25">
      <c r="E78" s="57">
        <v>1320</v>
      </c>
      <c r="F78" s="66">
        <v>36.032396639407779</v>
      </c>
      <c r="G78" s="68">
        <f t="shared" si="0"/>
        <v>1320</v>
      </c>
    </row>
    <row r="79" spans="5:7" x14ac:dyDescent="0.25">
      <c r="E79" s="57">
        <v>1325</v>
      </c>
      <c r="F79" s="66">
        <v>38.082119499648165</v>
      </c>
      <c r="G79" s="15">
        <f t="shared" ref="G79:G142" si="1">E79</f>
        <v>1325</v>
      </c>
    </row>
    <row r="80" spans="5:7" x14ac:dyDescent="0.25">
      <c r="E80" s="57">
        <v>1330</v>
      </c>
      <c r="F80" s="66">
        <v>40.248779310361982</v>
      </c>
      <c r="G80" s="68">
        <f t="shared" si="1"/>
        <v>1330</v>
      </c>
    </row>
    <row r="81" spans="5:7" x14ac:dyDescent="0.25">
      <c r="E81" s="57">
        <v>1335</v>
      </c>
      <c r="F81" s="66">
        <v>42.539071970154538</v>
      </c>
      <c r="G81" s="15">
        <f t="shared" si="1"/>
        <v>1335</v>
      </c>
    </row>
    <row r="82" spans="5:7" x14ac:dyDescent="0.25">
      <c r="E82" s="57">
        <v>1340</v>
      </c>
      <c r="F82" s="66">
        <v>44.960078500608724</v>
      </c>
      <c r="G82" s="68">
        <f t="shared" si="1"/>
        <v>1340</v>
      </c>
    </row>
    <row r="83" spans="5:7" x14ac:dyDescent="0.25">
      <c r="E83" s="57">
        <v>1345</v>
      </c>
      <c r="F83" s="66">
        <v>47.519287312182534</v>
      </c>
      <c r="G83" s="15">
        <f t="shared" si="1"/>
        <v>1345</v>
      </c>
    </row>
    <row r="84" spans="5:7" x14ac:dyDescent="0.25">
      <c r="E84" s="57">
        <v>1350</v>
      </c>
      <c r="F84" s="66">
        <v>50.224617764984863</v>
      </c>
      <c r="G84" s="68">
        <f t="shared" si="1"/>
        <v>1350</v>
      </c>
    </row>
    <row r="85" spans="5:7" x14ac:dyDescent="0.25">
      <c r="E85" s="57">
        <v>1355</v>
      </c>
      <c r="F85" s="66">
        <v>53.084445100224947</v>
      </c>
      <c r="G85" s="15">
        <f t="shared" si="1"/>
        <v>1355</v>
      </c>
    </row>
    <row r="86" spans="5:7" x14ac:dyDescent="0.25">
      <c r="E86" s="57">
        <v>1360</v>
      </c>
      <c r="F86" s="66">
        <v>56.10762682259891</v>
      </c>
      <c r="G86" s="68">
        <f t="shared" si="1"/>
        <v>1360</v>
      </c>
    </row>
    <row r="87" spans="5:7" x14ac:dyDescent="0.25">
      <c r="E87" s="57">
        <v>1365</v>
      </c>
      <c r="F87" s="66">
        <v>59.303530618610701</v>
      </c>
      <c r="G87" s="15">
        <f t="shared" si="1"/>
        <v>1365</v>
      </c>
    </row>
    <row r="88" spans="5:7" x14ac:dyDescent="0.25">
      <c r="E88" s="57">
        <v>1370</v>
      </c>
      <c r="F88" s="66">
        <v>62.682063900839402</v>
      </c>
      <c r="G88" s="68">
        <f t="shared" si="1"/>
        <v>1370</v>
      </c>
    </row>
    <row r="89" spans="5:7" x14ac:dyDescent="0.25">
      <c r="E89" s="57">
        <v>1375</v>
      </c>
      <c r="F89" s="66">
        <v>66.253705073478258</v>
      </c>
      <c r="G89" s="15">
        <f t="shared" si="1"/>
        <v>1375</v>
      </c>
    </row>
    <row r="90" spans="5:7" x14ac:dyDescent="0.25">
      <c r="E90" s="57">
        <v>1380</v>
      </c>
      <c r="F90" s="66">
        <v>70.029536620099819</v>
      </c>
      <c r="G90" s="68">
        <f t="shared" si="1"/>
        <v>1380</v>
      </c>
    </row>
    <row r="91" spans="5:7" x14ac:dyDescent="0.25">
      <c r="E91" s="57">
        <v>1385</v>
      </c>
      <c r="F91" s="66">
        <v>74.02128012056572</v>
      </c>
      <c r="G91" s="15">
        <f t="shared" si="1"/>
        <v>1385</v>
      </c>
    </row>
    <row r="92" spans="5:7" x14ac:dyDescent="0.25">
      <c r="E92" s="57">
        <v>1390</v>
      </c>
      <c r="F92" s="66">
        <v>78.241333310319078</v>
      </c>
      <c r="G92" s="68">
        <f t="shared" si="1"/>
        <v>1390</v>
      </c>
    </row>
    <row r="93" spans="5:7" x14ac:dyDescent="0.25">
      <c r="E93" s="57">
        <v>1395</v>
      </c>
      <c r="F93" s="66">
        <v>82.702809301992886</v>
      </c>
      <c r="G93" s="15">
        <f t="shared" si="1"/>
        <v>1395</v>
      </c>
    </row>
    <row r="94" spans="5:7" x14ac:dyDescent="0.25">
      <c r="E94" s="57">
        <v>1400</v>
      </c>
      <c r="F94" s="66">
        <v>87.419578096362756</v>
      </c>
      <c r="G94" s="68">
        <f t="shared" si="1"/>
        <v>1400</v>
      </c>
    </row>
    <row r="95" spans="5:7" x14ac:dyDescent="0.25">
      <c r="E95" s="57">
        <v>1405</v>
      </c>
      <c r="F95" s="66">
        <v>92.406310517189851</v>
      </c>
      <c r="G95" s="15">
        <f t="shared" si="1"/>
        <v>1405</v>
      </c>
    </row>
    <row r="96" spans="5:7" x14ac:dyDescent="0.25">
      <c r="E96" s="57">
        <v>1410</v>
      </c>
      <c r="F96" s="66">
        <v>97.678524712466199</v>
      </c>
      <c r="G96" s="68">
        <f t="shared" si="1"/>
        <v>1410</v>
      </c>
    </row>
    <row r="97" spans="5:7" x14ac:dyDescent="0.25">
      <c r="E97" s="57">
        <v>1415</v>
      </c>
      <c r="F97" s="66">
        <v>103.25263537301595</v>
      </c>
      <c r="G97" s="15">
        <f t="shared" si="1"/>
        <v>1415</v>
      </c>
    </row>
    <row r="98" spans="5:7" x14ac:dyDescent="0.25">
      <c r="E98" s="57">
        <v>1420</v>
      </c>
      <c r="F98" s="66">
        <v>109.14600582835149</v>
      </c>
      <c r="G98" s="68">
        <f t="shared" si="1"/>
        <v>1420</v>
      </c>
    </row>
    <row r="99" spans="5:7" x14ac:dyDescent="0.25">
      <c r="E99" s="57">
        <v>1425</v>
      </c>
      <c r="F99" s="66">
        <v>115.37700318916401</v>
      </c>
      <c r="G99" s="15">
        <f t="shared" si="1"/>
        <v>1425</v>
      </c>
    </row>
    <row r="100" spans="5:7" x14ac:dyDescent="0.25">
      <c r="E100" s="57">
        <v>1430</v>
      </c>
      <c r="F100" s="66">
        <v>121.96505671587354</v>
      </c>
      <c r="G100" s="68">
        <f t="shared" si="1"/>
        <v>1430</v>
      </c>
    </row>
    <row r="101" spans="5:7" x14ac:dyDescent="0.25">
      <c r="E101" s="57">
        <v>1435</v>
      </c>
      <c r="F101" s="66">
        <v>128.9307196033113</v>
      </c>
      <c r="G101" s="15">
        <f t="shared" si="1"/>
        <v>1435</v>
      </c>
    </row>
    <row r="102" spans="5:7" x14ac:dyDescent="0.25">
      <c r="E102" s="57">
        <v>1440</v>
      </c>
      <c r="F102" s="66">
        <v>136.29573438289137</v>
      </c>
      <c r="G102" s="68">
        <f t="shared" si="1"/>
        <v>1440</v>
      </c>
    </row>
    <row r="103" spans="5:7" x14ac:dyDescent="0.25">
      <c r="E103" s="57">
        <v>1445</v>
      </c>
      <c r="F103" s="66">
        <v>144.08310215558723</v>
      </c>
      <c r="G103" s="15">
        <f t="shared" si="1"/>
        <v>1445</v>
      </c>
    </row>
    <row r="104" spans="5:7" x14ac:dyDescent="0.25">
      <c r="E104" s="57">
        <v>1450</v>
      </c>
      <c r="F104" s="66">
        <v>152.31715588170556</v>
      </c>
      <c r="G104" s="68">
        <f t="shared" si="1"/>
        <v>1450</v>
      </c>
    </row>
    <row r="105" spans="5:7" x14ac:dyDescent="0.25">
      <c r="E105" s="57">
        <v>1455</v>
      </c>
      <c r="F105" s="66">
        <v>161.02363796688337</v>
      </c>
      <c r="G105" s="15">
        <f t="shared" si="1"/>
        <v>1455</v>
      </c>
    </row>
    <row r="106" spans="5:7" x14ac:dyDescent="0.25">
      <c r="E106" s="57">
        <v>1460</v>
      </c>
      <c r="F106" s="66">
        <v>170.2297823979753</v>
      </c>
      <c r="G106" s="68">
        <f t="shared" si="1"/>
        <v>1460</v>
      </c>
    </row>
    <row r="107" spans="5:7" x14ac:dyDescent="0.25">
      <c r="E107" s="57">
        <v>1465</v>
      </c>
      <c r="F107" s="66">
        <v>179.96440169759165</v>
      </c>
      <c r="G107" s="15">
        <f t="shared" si="1"/>
        <v>1465</v>
      </c>
    </row>
    <row r="108" spans="5:7" x14ac:dyDescent="0.25">
      <c r="E108" s="57">
        <v>1470</v>
      </c>
      <c r="F108" s="66">
        <v>190.25797898204789</v>
      </c>
      <c r="G108" s="68">
        <f t="shared" si="1"/>
        <v>1470</v>
      </c>
    </row>
    <row r="109" spans="5:7" x14ac:dyDescent="0.25">
      <c r="E109" s="57">
        <v>1475</v>
      </c>
      <c r="F109" s="66">
        <v>201.14276542444506</v>
      </c>
      <c r="G109" s="15">
        <f t="shared" si="1"/>
        <v>1475</v>
      </c>
    </row>
    <row r="110" spans="5:7" x14ac:dyDescent="0.25">
      <c r="E110" s="57">
        <v>1480</v>
      </c>
      <c r="F110" s="66">
        <v>212.65288344258093</v>
      </c>
      <c r="G110" s="68">
        <f t="shared" si="1"/>
        <v>1480</v>
      </c>
    </row>
    <row r="111" spans="5:7" x14ac:dyDescent="0.25">
      <c r="E111" s="57">
        <v>1485</v>
      </c>
      <c r="F111" s="66">
        <v>224.82443595044822</v>
      </c>
      <c r="G111" s="15">
        <f t="shared" si="1"/>
        <v>1485</v>
      </c>
    </row>
    <row r="112" spans="5:7" x14ac:dyDescent="0.25">
      <c r="E112" s="57">
        <v>1490</v>
      </c>
      <c r="F112" s="66">
        <v>237.69562203228301</v>
      </c>
      <c r="G112" s="68">
        <f t="shared" si="1"/>
        <v>1490</v>
      </c>
    </row>
    <row r="113" spans="5:7" x14ac:dyDescent="0.25">
      <c r="E113" s="57">
        <v>1495</v>
      </c>
      <c r="F113" s="66">
        <v>251.30685941954331</v>
      </c>
      <c r="G113" s="15">
        <f t="shared" si="1"/>
        <v>1495</v>
      </c>
    </row>
    <row r="114" spans="5:7" x14ac:dyDescent="0.25">
      <c r="E114" s="57">
        <v>1500</v>
      </c>
      <c r="F114" s="66">
        <v>265.70091417390927</v>
      </c>
      <c r="G114" s="68">
        <f t="shared" si="1"/>
        <v>1500</v>
      </c>
    </row>
    <row r="115" spans="5:7" x14ac:dyDescent="0.25">
      <c r="E115" s="57">
        <v>1505</v>
      </c>
      <c r="F115" s="66">
        <v>280.92303800346906</v>
      </c>
      <c r="G115" s="15">
        <f t="shared" si="1"/>
        <v>1505</v>
      </c>
    </row>
    <row r="116" spans="5:7" x14ac:dyDescent="0.25">
      <c r="E116" s="57">
        <v>1510</v>
      </c>
      <c r="F116" s="66">
        <v>297.02111366478289</v>
      </c>
      <c r="G116" s="68">
        <f t="shared" si="1"/>
        <v>1510</v>
      </c>
    </row>
    <row r="117" spans="5:7" x14ac:dyDescent="0.25">
      <c r="E117" s="57">
        <v>1515</v>
      </c>
      <c r="F117" s="66">
        <v>314.04580893058022</v>
      </c>
      <c r="G117" s="15">
        <f t="shared" si="1"/>
        <v>1515</v>
      </c>
    </row>
    <row r="118" spans="5:7" x14ac:dyDescent="0.25">
      <c r="E118" s="57">
        <v>1520</v>
      </c>
      <c r="F118" s="66">
        <v>332.05073963154075</v>
      </c>
      <c r="G118" s="68">
        <f t="shared" si="1"/>
        <v>1520</v>
      </c>
    </row>
    <row r="119" spans="5:7" x14ac:dyDescent="0.25">
      <c r="E119" s="57">
        <v>1525</v>
      </c>
      <c r="F119" s="66">
        <v>351.09264231103936</v>
      </c>
      <c r="G119" s="15">
        <f t="shared" si="1"/>
        <v>1525</v>
      </c>
    </row>
    <row r="120" spans="5:7" x14ac:dyDescent="0.25">
      <c r="E120" s="57">
        <v>1530</v>
      </c>
      <c r="F120" s="66">
        <v>371.23155706399496</v>
      </c>
      <c r="G120" s="68">
        <f t="shared" si="1"/>
        <v>1530</v>
      </c>
    </row>
    <row r="121" spans="5:7" x14ac:dyDescent="0.25">
      <c r="E121" s="57">
        <v>1535</v>
      </c>
      <c r="F121" s="66">
        <v>392.53102116517903</v>
      </c>
      <c r="G121" s="15">
        <f t="shared" si="1"/>
        <v>1535</v>
      </c>
    </row>
    <row r="122" spans="5:7" x14ac:dyDescent="0.25">
      <c r="E122" s="57">
        <v>1540</v>
      </c>
      <c r="F122" s="66">
        <v>415.05827412861458</v>
      </c>
      <c r="G122" s="68">
        <f t="shared" si="1"/>
        <v>1540</v>
      </c>
    </row>
    <row r="123" spans="5:7" x14ac:dyDescent="0.25">
      <c r="E123" s="57">
        <v>1545</v>
      </c>
      <c r="F123" s="66">
        <v>438.88447487817245</v>
      </c>
      <c r="G123" s="15">
        <f t="shared" si="1"/>
        <v>1545</v>
      </c>
    </row>
    <row r="124" spans="5:7" x14ac:dyDescent="0.25">
      <c r="E124" s="57">
        <v>1550</v>
      </c>
      <c r="F124" s="66">
        <v>464.08493175026712</v>
      </c>
      <c r="G124" s="68">
        <f t="shared" si="1"/>
        <v>1550</v>
      </c>
    </row>
    <row r="125" spans="5:7" x14ac:dyDescent="0.25">
      <c r="E125" s="57">
        <v>1555</v>
      </c>
      <c r="F125" s="66">
        <v>490.73934609282304</v>
      </c>
      <c r="G125" s="15">
        <f t="shared" si="1"/>
        <v>1555</v>
      </c>
    </row>
    <row r="126" spans="5:7" x14ac:dyDescent="0.25">
      <c r="E126" s="57">
        <v>1560</v>
      </c>
      <c r="F126" s="66">
        <v>518.93207027057133</v>
      </c>
      <c r="G126" s="68">
        <f t="shared" si="1"/>
        <v>1560</v>
      </c>
    </row>
    <row r="127" spans="5:7" x14ac:dyDescent="0.25">
      <c r="E127" s="57">
        <v>1565</v>
      </c>
      <c r="F127" s="66">
        <v>548.75238093540099</v>
      </c>
      <c r="G127" s="15">
        <f t="shared" si="1"/>
        <v>1565</v>
      </c>
    </row>
    <row r="128" spans="5:7" x14ac:dyDescent="0.25">
      <c r="E128" s="57">
        <v>1570</v>
      </c>
      <c r="F128" s="66">
        <v>580.29476847210663</v>
      </c>
      <c r="G128" s="68">
        <f t="shared" si="1"/>
        <v>1570</v>
      </c>
    </row>
    <row r="129" spans="5:7" x14ac:dyDescent="0.25">
      <c r="E129" s="57">
        <v>1575</v>
      </c>
      <c r="F129" s="66">
        <v>613.659243584622</v>
      </c>
      <c r="G129" s="15">
        <f t="shared" si="1"/>
        <v>1575</v>
      </c>
    </row>
    <row r="130" spans="5:7" x14ac:dyDescent="0.25">
      <c r="E130" s="57">
        <v>1580</v>
      </c>
      <c r="F130" s="66">
        <v>648.95166204589384</v>
      </c>
      <c r="G130" s="68">
        <f t="shared" si="1"/>
        <v>1580</v>
      </c>
    </row>
    <row r="131" spans="5:7" x14ac:dyDescent="0.25">
      <c r="E131" s="57">
        <v>1585</v>
      </c>
      <c r="F131" s="66">
        <v>686.28406869614741</v>
      </c>
      <c r="G131" s="15">
        <f t="shared" si="1"/>
        <v>1585</v>
      </c>
    </row>
    <row r="132" spans="5:7" x14ac:dyDescent="0.25">
      <c r="E132" s="57">
        <v>1590</v>
      </c>
      <c r="F132" s="66">
        <v>725.77506183962544</v>
      </c>
      <c r="G132" s="68">
        <f t="shared" si="1"/>
        <v>1590</v>
      </c>
    </row>
    <row r="133" spans="5:7" x14ac:dyDescent="0.25">
      <c r="E133" s="57">
        <v>1595</v>
      </c>
      <c r="F133" s="66">
        <v>767.55017925918673</v>
      </c>
      <c r="G133" s="15">
        <f t="shared" si="1"/>
        <v>1595</v>
      </c>
    </row>
    <row r="134" spans="5:7" x14ac:dyDescent="0.25">
      <c r="E134" s="57">
        <v>1600</v>
      </c>
      <c r="F134" s="66">
        <v>811.74230714167095</v>
      </c>
      <c r="G134" s="68">
        <f t="shared" si="1"/>
        <v>1600</v>
      </c>
    </row>
    <row r="135" spans="5:7" x14ac:dyDescent="0.25">
      <c r="E135" s="57">
        <v>1605</v>
      </c>
      <c r="F135" s="66">
        <v>858.49211328492299</v>
      </c>
      <c r="G135" s="15">
        <f t="shared" si="1"/>
        <v>1605</v>
      </c>
    </row>
    <row r="136" spans="5:7" x14ac:dyDescent="0.25">
      <c r="E136" s="57">
        <v>1610</v>
      </c>
      <c r="F136" s="66">
        <v>907.94850604010753</v>
      </c>
      <c r="G136" s="68">
        <f t="shared" si="1"/>
        <v>1610</v>
      </c>
    </row>
    <row r="137" spans="5:7" x14ac:dyDescent="0.25">
      <c r="E137" s="57">
        <v>1615</v>
      </c>
      <c r="F137" s="66">
        <v>960.26912053072215</v>
      </c>
      <c r="G137" s="15">
        <f t="shared" si="1"/>
        <v>1615</v>
      </c>
    </row>
    <row r="138" spans="5:7" x14ac:dyDescent="0.25">
      <c r="E138" s="57">
        <v>1620</v>
      </c>
      <c r="F138" s="66">
        <v>1015.6208337828369</v>
      </c>
      <c r="G138" s="68">
        <f t="shared" si="1"/>
        <v>1620</v>
      </c>
    </row>
    <row r="139" spans="5:7" x14ac:dyDescent="0.25">
      <c r="E139" s="57">
        <v>1625</v>
      </c>
      <c r="F139" s="66">
        <v>1074.1803104998939</v>
      </c>
      <c r="G139" s="15">
        <f t="shared" si="1"/>
        <v>1625</v>
      </c>
    </row>
    <row r="140" spans="5:7" x14ac:dyDescent="0.25">
      <c r="E140" s="57">
        <v>1630</v>
      </c>
      <c r="F140" s="66">
        <v>1136.1345813202215</v>
      </c>
      <c r="G140" s="68">
        <f t="shared" si="1"/>
        <v>1630</v>
      </c>
    </row>
    <row r="141" spans="5:7" x14ac:dyDescent="0.25">
      <c r="E141" s="57">
        <v>1635</v>
      </c>
      <c r="F141" s="66">
        <v>1201.6816555066491</v>
      </c>
      <c r="G141" s="15">
        <f t="shared" si="1"/>
        <v>1635</v>
      </c>
    </row>
    <row r="142" spans="5:7" x14ac:dyDescent="0.25">
      <c r="E142" s="57">
        <v>1640</v>
      </c>
      <c r="F142" s="66">
        <v>1271.0311701356193</v>
      </c>
      <c r="G142" s="68">
        <f t="shared" si="1"/>
        <v>1640</v>
      </c>
    </row>
    <row r="143" spans="5:7" x14ac:dyDescent="0.25">
      <c r="E143" s="57">
        <v>1645</v>
      </c>
      <c r="F143" s="66">
        <v>1344.4050779784259</v>
      </c>
      <c r="G143" s="15">
        <f t="shared" ref="G143:G206" si="2">E143</f>
        <v>1645</v>
      </c>
    </row>
    <row r="144" spans="5:7" x14ac:dyDescent="0.25">
      <c r="E144" s="57">
        <v>1650</v>
      </c>
      <c r="F144" s="66">
        <v>1422.0383764000844</v>
      </c>
      <c r="G144" s="68">
        <f t="shared" si="2"/>
        <v>1650</v>
      </c>
    </row>
    <row r="145" spans="5:7" x14ac:dyDescent="0.25">
      <c r="E145" s="57">
        <v>1655</v>
      </c>
      <c r="F145" s="66">
        <v>1504.1798797423551</v>
      </c>
      <c r="G145" s="15">
        <f t="shared" si="2"/>
        <v>1655</v>
      </c>
    </row>
    <row r="146" spans="5:7" x14ac:dyDescent="0.25">
      <c r="E146" s="57">
        <v>1660</v>
      </c>
      <c r="F146" s="66">
        <v>1591.0930378070755</v>
      </c>
      <c r="G146" s="68">
        <f t="shared" si="2"/>
        <v>1660</v>
      </c>
    </row>
    <row r="147" spans="5:7" x14ac:dyDescent="0.25">
      <c r="E147" s="57">
        <v>1665</v>
      </c>
      <c r="F147" s="66">
        <v>1683.0568032147617</v>
      </c>
      <c r="G147" s="15">
        <f t="shared" si="2"/>
        <v>1665</v>
      </c>
    </row>
    <row r="148" spans="5:7" x14ac:dyDescent="0.25">
      <c r="E148" s="57">
        <v>1670</v>
      </c>
      <c r="F148" s="66">
        <v>1780.3665505819706</v>
      </c>
      <c r="G148" s="68">
        <f t="shared" si="2"/>
        <v>1670</v>
      </c>
    </row>
    <row r="149" spans="5:7" x14ac:dyDescent="0.25">
      <c r="E149" s="57">
        <v>1675</v>
      </c>
      <c r="F149" s="66">
        <v>1883.335050639774</v>
      </c>
      <c r="G149" s="15">
        <f t="shared" si="2"/>
        <v>1675</v>
      </c>
    </row>
    <row r="150" spans="5:7" x14ac:dyDescent="0.25">
      <c r="E150" s="57">
        <v>1680</v>
      </c>
      <c r="F150" s="66">
        <v>1992.2935026055306</v>
      </c>
      <c r="G150" s="68">
        <f t="shared" si="2"/>
        <v>1680</v>
      </c>
    </row>
    <row r="151" spans="5:7" x14ac:dyDescent="0.25">
      <c r="E151" s="57">
        <v>1685</v>
      </c>
      <c r="F151" s="66">
        <v>2107.592628321624</v>
      </c>
      <c r="G151" s="15">
        <f t="shared" si="2"/>
        <v>1685</v>
      </c>
    </row>
    <row r="152" spans="5:7" x14ac:dyDescent="0.25">
      <c r="E152" s="57">
        <v>1690</v>
      </c>
      <c r="F152" s="66">
        <v>2229.6038318886876</v>
      </c>
      <c r="G152" s="68">
        <f t="shared" si="2"/>
        <v>1690</v>
      </c>
    </row>
    <row r="153" spans="5:7" x14ac:dyDescent="0.25">
      <c r="E153" s="57">
        <v>1695</v>
      </c>
      <c r="F153" s="66">
        <v>2358.7204287478276</v>
      </c>
      <c r="G153" s="15">
        <f t="shared" si="2"/>
        <v>1695</v>
      </c>
    </row>
    <row r="154" spans="5:7" x14ac:dyDescent="0.25">
      <c r="E154" s="57">
        <v>1700</v>
      </c>
      <c r="F154" s="66">
        <v>2495.3589484073036</v>
      </c>
      <c r="G154" s="68">
        <f t="shared" si="2"/>
        <v>1700</v>
      </c>
    </row>
    <row r="155" spans="5:7" x14ac:dyDescent="0.25">
      <c r="E155" s="57">
        <v>1705</v>
      </c>
      <c r="F155" s="66">
        <v>2639.9605152648951</v>
      </c>
      <c r="G155" s="15">
        <f t="shared" si="2"/>
        <v>1705</v>
      </c>
    </row>
    <row r="156" spans="5:7" x14ac:dyDescent="0.25">
      <c r="E156" s="57">
        <v>1710</v>
      </c>
      <c r="F156" s="66">
        <v>2792.9923122486839</v>
      </c>
      <c r="G156" s="68">
        <f t="shared" si="2"/>
        <v>1710</v>
      </c>
    </row>
    <row r="157" spans="5:7" x14ac:dyDescent="0.25">
      <c r="E157" s="57">
        <v>1715</v>
      </c>
      <c r="F157" s="66">
        <v>2954.9491322872032</v>
      </c>
      <c r="G157" s="15">
        <f t="shared" si="2"/>
        <v>1715</v>
      </c>
    </row>
    <row r="158" spans="5:7" x14ac:dyDescent="0.25">
      <c r="E158" s="57">
        <v>1720</v>
      </c>
      <c r="F158" s="66">
        <v>3126.3550229259008</v>
      </c>
      <c r="G158" s="68">
        <f t="shared" si="2"/>
        <v>1720</v>
      </c>
    </row>
    <row r="159" spans="5:7" x14ac:dyDescent="0.25">
      <c r="E159" s="57">
        <v>1725</v>
      </c>
      <c r="F159" s="66">
        <v>3307.7650297316968</v>
      </c>
      <c r="G159" s="15">
        <f t="shared" si="2"/>
        <v>1725</v>
      </c>
    </row>
    <row r="160" spans="5:7" x14ac:dyDescent="0.25">
      <c r="E160" s="57">
        <v>1730</v>
      </c>
      <c r="F160" s="66">
        <v>3499.767044472298</v>
      </c>
      <c r="G160" s="68">
        <f t="shared" si="2"/>
        <v>1730</v>
      </c>
    </row>
    <row r="161" spans="5:7" x14ac:dyDescent="0.25">
      <c r="E161" s="57">
        <v>1735</v>
      </c>
      <c r="F161" s="66">
        <v>3702.9837644231197</v>
      </c>
      <c r="G161" s="15">
        <f t="shared" si="2"/>
        <v>1735</v>
      </c>
    </row>
    <row r="162" spans="5:7" x14ac:dyDescent="0.25">
      <c r="E162" s="57">
        <v>1740</v>
      </c>
      <c r="F162" s="66">
        <v>3918.0747695434184</v>
      </c>
      <c r="G162" s="68">
        <f t="shared" si="2"/>
        <v>1740</v>
      </c>
    </row>
    <row r="163" spans="5:7" x14ac:dyDescent="0.25">
      <c r="E163" s="57">
        <v>1745</v>
      </c>
      <c r="F163" s="66">
        <v>4145.7387246760654</v>
      </c>
      <c r="G163" s="15">
        <f t="shared" si="2"/>
        <v>1745</v>
      </c>
    </row>
    <row r="164" spans="5:7" x14ac:dyDescent="0.25">
      <c r="E164" s="57">
        <v>1750</v>
      </c>
      <c r="F164" s="66">
        <v>4386.7157143637069</v>
      </c>
      <c r="G164" s="68">
        <f t="shared" si="2"/>
        <v>1750</v>
      </c>
    </row>
    <row r="165" spans="5:7" x14ac:dyDescent="0.25">
      <c r="E165" s="57">
        <v>1755</v>
      </c>
      <c r="F165" s="66">
        <v>4641.7897183394971</v>
      </c>
      <c r="G165" s="15">
        <f t="shared" si="2"/>
        <v>1755</v>
      </c>
    </row>
    <row r="166" spans="5:7" x14ac:dyDescent="0.25">
      <c r="E166" s="57">
        <v>1760</v>
      </c>
      <c r="F166" s="66">
        <v>4911.7912362448451</v>
      </c>
      <c r="G166" s="68">
        <f t="shared" si="2"/>
        <v>1760</v>
      </c>
    </row>
    <row r="167" spans="5:7" x14ac:dyDescent="0.25">
      <c r="E167" s="57">
        <v>1765</v>
      </c>
      <c r="F167" s="66">
        <v>5197.6000706514724</v>
      </c>
      <c r="G167" s="15">
        <f t="shared" si="2"/>
        <v>1765</v>
      </c>
    </row>
    <row r="168" spans="5:7" x14ac:dyDescent="0.25">
      <c r="E168" s="57">
        <v>1770</v>
      </c>
      <c r="F168" s="66">
        <v>5500.1482780224687</v>
      </c>
      <c r="G168" s="68">
        <f t="shared" si="2"/>
        <v>1770</v>
      </c>
    </row>
    <row r="169" spans="5:7" x14ac:dyDescent="0.25">
      <c r="E169" s="57">
        <v>1775</v>
      </c>
      <c r="F169" s="66">
        <v>5820.4232978389882</v>
      </c>
      <c r="G169" s="15">
        <f t="shared" si="2"/>
        <v>1775</v>
      </c>
    </row>
    <row r="170" spans="5:7" x14ac:dyDescent="0.25">
      <c r="E170" s="57">
        <v>1780</v>
      </c>
      <c r="F170" s="66">
        <v>6159.4712707478802</v>
      </c>
      <c r="G170" s="68">
        <f t="shared" si="2"/>
        <v>1780</v>
      </c>
    </row>
    <row r="171" spans="5:7" x14ac:dyDescent="0.25">
      <c r="E171" s="57">
        <v>1785</v>
      </c>
      <c r="F171" s="66">
        <v>6518.4005572532815</v>
      </c>
      <c r="G171" s="15">
        <f t="shared" si="2"/>
        <v>1785</v>
      </c>
    </row>
    <row r="172" spans="5:7" x14ac:dyDescent="0.25">
      <c r="E172" s="57">
        <v>1790</v>
      </c>
      <c r="F172" s="66">
        <v>6898.3854691843508</v>
      </c>
      <c r="G172" s="68">
        <f t="shared" si="2"/>
        <v>1790</v>
      </c>
    </row>
    <row r="173" spans="5:7" x14ac:dyDescent="0.25">
      <c r="E173" s="57">
        <v>1795</v>
      </c>
      <c r="F173" s="66">
        <v>7300.6702269245898</v>
      </c>
      <c r="G173" s="15">
        <f t="shared" si="2"/>
        <v>1795</v>
      </c>
    </row>
    <row r="174" spans="5:7" x14ac:dyDescent="0.25">
      <c r="E174" s="57">
        <v>1800</v>
      </c>
      <c r="F174" s="66">
        <v>7726.5731561882949</v>
      </c>
      <c r="G174" s="68">
        <f t="shared" si="2"/>
        <v>1800</v>
      </c>
    </row>
    <row r="175" spans="5:7" x14ac:dyDescent="0.25">
      <c r="E175" s="57">
        <v>1805</v>
      </c>
      <c r="F175" s="66">
        <v>8177.491138979577</v>
      </c>
      <c r="G175" s="15">
        <f t="shared" si="2"/>
        <v>1805</v>
      </c>
    </row>
    <row r="176" spans="5:7" x14ac:dyDescent="0.25">
      <c r="E176" s="57">
        <v>1810</v>
      </c>
      <c r="F176" s="66">
        <v>8654.9043342721725</v>
      </c>
      <c r="G176" s="68">
        <f t="shared" si="2"/>
        <v>1810</v>
      </c>
    </row>
    <row r="177" spans="5:7" x14ac:dyDescent="0.25">
      <c r="E177" s="57">
        <v>1815</v>
      </c>
      <c r="F177" s="66">
        <v>9160.3811849073481</v>
      </c>
      <c r="G177" s="15">
        <f t="shared" si="2"/>
        <v>1815</v>
      </c>
    </row>
    <row r="178" spans="5:7" x14ac:dyDescent="0.25">
      <c r="E178" s="57">
        <v>1820</v>
      </c>
      <c r="F178" s="66">
        <v>9695.5837282260163</v>
      </c>
      <c r="G178" s="68">
        <f t="shared" si="2"/>
        <v>1820</v>
      </c>
    </row>
    <row r="179" spans="5:7" x14ac:dyDescent="0.25">
      <c r="E179" s="57">
        <v>1825</v>
      </c>
      <c r="F179" s="66">
        <v>10262.273229033583</v>
      </c>
      <c r="G179" s="15">
        <f t="shared" si="2"/>
        <v>1825</v>
      </c>
    </row>
    <row r="180" spans="5:7" x14ac:dyDescent="0.25">
      <c r="E180" s="57">
        <v>1830</v>
      </c>
      <c r="F180" s="66">
        <v>10862.316154645989</v>
      </c>
      <c r="G180" s="68">
        <f t="shared" si="2"/>
        <v>1830</v>
      </c>
    </row>
    <row r="181" spans="5:7" x14ac:dyDescent="0.25">
      <c r="E181" s="57">
        <v>1835</v>
      </c>
      <c r="F181" s="66">
        <v>11497.690512987174</v>
      </c>
      <c r="G181" s="15">
        <f t="shared" si="2"/>
        <v>1835</v>
      </c>
    </row>
    <row r="182" spans="5:7" x14ac:dyDescent="0.25">
      <c r="E182" s="57">
        <v>1840</v>
      </c>
      <c r="F182" s="66">
        <v>12170.492576006291</v>
      </c>
      <c r="G182" s="68">
        <f t="shared" si="2"/>
        <v>1840</v>
      </c>
    </row>
    <row r="183" spans="5:7" x14ac:dyDescent="0.25">
      <c r="E183" s="57">
        <v>1845</v>
      </c>
      <c r="F183" s="66">
        <v>12882.944012062286</v>
      </c>
      <c r="G183" s="15">
        <f t="shared" si="2"/>
        <v>1845</v>
      </c>
    </row>
    <row r="184" spans="5:7" x14ac:dyDescent="0.25">
      <c r="E184" s="57">
        <v>1850</v>
      </c>
      <c r="F184" s="66">
        <v>13637.399452389063</v>
      </c>
      <c r="G184" s="68">
        <f t="shared" si="2"/>
        <v>1850</v>
      </c>
    </row>
    <row r="185" spans="5:7" x14ac:dyDescent="0.25">
      <c r="E185" s="57">
        <v>1855</v>
      </c>
      <c r="F185" s="66">
        <v>14436.354518311708</v>
      </c>
      <c r="G185" s="15">
        <f t="shared" si="2"/>
        <v>1855</v>
      </c>
    </row>
    <row r="186" spans="5:7" x14ac:dyDescent="0.25">
      <c r="E186" s="57">
        <v>1860</v>
      </c>
      <c r="F186" s="66">
        <v>15282.4543375392</v>
      </c>
      <c r="G186" s="68">
        <f t="shared" si="2"/>
        <v>1860</v>
      </c>
    </row>
    <row r="187" spans="5:7" x14ac:dyDescent="0.25">
      <c r="E187" s="57">
        <v>1865</v>
      </c>
      <c r="F187" s="66">
        <v>16178.502579617621</v>
      </c>
      <c r="G187" s="15">
        <f t="shared" si="2"/>
        <v>1865</v>
      </c>
    </row>
    <row r="188" spans="5:7" x14ac:dyDescent="0.25">
      <c r="E188" s="57">
        <v>1870</v>
      </c>
      <c r="F188" s="66">
        <v>17127.471042496767</v>
      </c>
      <c r="G188" s="68">
        <f t="shared" si="2"/>
        <v>1870</v>
      </c>
    </row>
    <row r="189" spans="5:7" x14ac:dyDescent="0.25">
      <c r="E189" s="57">
        <v>1875</v>
      </c>
      <c r="F189" s="66">
        <v>18132.509824149314</v>
      </c>
      <c r="G189" s="15">
        <f t="shared" si="2"/>
        <v>1875</v>
      </c>
    </row>
    <row r="190" spans="5:7" x14ac:dyDescent="0.25">
      <c r="E190" s="57">
        <v>1880</v>
      </c>
      <c r="F190" s="66">
        <v>19196.958115292549</v>
      </c>
      <c r="G190" s="68">
        <f t="shared" si="2"/>
        <v>1880</v>
      </c>
    </row>
    <row r="191" spans="5:7" x14ac:dyDescent="0.25">
      <c r="E191" s="57">
        <v>1885</v>
      </c>
      <c r="F191" s="66">
        <v>20324.355651506343</v>
      </c>
      <c r="G191" s="15">
        <f t="shared" si="2"/>
        <v>1885</v>
      </c>
    </row>
    <row r="192" spans="5:7" x14ac:dyDescent="0.25">
      <c r="E192" s="57">
        <v>1890</v>
      </c>
      <c r="F192" s="66">
        <v>21518.454865425589</v>
      </c>
      <c r="G192" s="68">
        <f t="shared" si="2"/>
        <v>1890</v>
      </c>
    </row>
    <row r="193" spans="5:7" x14ac:dyDescent="0.25">
      <c r="E193" s="57">
        <v>1895</v>
      </c>
      <c r="F193" s="66">
        <v>22783.233782220032</v>
      </c>
      <c r="G193" s="15">
        <f t="shared" si="2"/>
        <v>1895</v>
      </c>
    </row>
    <row r="194" spans="5:7" x14ac:dyDescent="0.25">
      <c r="E194" s="57">
        <v>1900</v>
      </c>
      <c r="F194" s="66">
        <v>24122.90970426867</v>
      </c>
      <c r="G194" s="68">
        <f t="shared" si="2"/>
        <v>1900</v>
      </c>
    </row>
    <row r="195" spans="5:7" x14ac:dyDescent="0.25">
      <c r="E195" s="57">
        <v>1905</v>
      </c>
      <c r="F195" s="66">
        <v>25541.953733799801</v>
      </c>
      <c r="G195" s="15">
        <f t="shared" si="2"/>
        <v>1905</v>
      </c>
    </row>
    <row r="196" spans="5:7" x14ac:dyDescent="0.25">
      <c r="E196" s="57">
        <v>1910</v>
      </c>
      <c r="F196" s="66">
        <v>27045.106185312336</v>
      </c>
      <c r="G196" s="68">
        <f t="shared" si="2"/>
        <v>1910</v>
      </c>
    </row>
    <row r="197" spans="5:7" x14ac:dyDescent="0.25">
      <c r="E197" s="57">
        <v>1915</v>
      </c>
      <c r="F197" s="66">
        <v>28637.392942830349</v>
      </c>
      <c r="G197" s="15">
        <f t="shared" si="2"/>
        <v>1915</v>
      </c>
    </row>
    <row r="198" spans="5:7" x14ac:dyDescent="0.25">
      <c r="E198" s="57">
        <v>1920</v>
      </c>
      <c r="F198" s="66">
        <v>30324.142820483794</v>
      </c>
      <c r="G198" s="68">
        <f t="shared" si="2"/>
        <v>1920</v>
      </c>
    </row>
    <row r="199" spans="5:7" x14ac:dyDescent="0.25">
      <c r="E199" s="57">
        <v>1925</v>
      </c>
      <c r="F199" s="66">
        <v>32111.005988566183</v>
      </c>
      <c r="G199" s="15">
        <f t="shared" si="2"/>
        <v>1925</v>
      </c>
    </row>
    <row r="200" spans="5:7" x14ac:dyDescent="0.25">
      <c r="E200" s="57">
        <v>1930</v>
      </c>
      <c r="F200" s="66">
        <v>34003.973531109237</v>
      </c>
      <c r="G200" s="68">
        <f t="shared" si="2"/>
        <v>1930</v>
      </c>
    </row>
    <row r="201" spans="5:7" x14ac:dyDescent="0.25">
      <c r="E201" s="57">
        <v>1935</v>
      </c>
      <c r="F201" s="66">
        <v>36009.398205149773</v>
      </c>
      <c r="G201" s="15">
        <f t="shared" si="2"/>
        <v>1935</v>
      </c>
    </row>
    <row r="202" spans="5:7" x14ac:dyDescent="0.25">
      <c r="E202" s="57">
        <v>1940</v>
      </c>
      <c r="F202" s="66">
        <v>38134.016476260666</v>
      </c>
      <c r="G202" s="68">
        <f t="shared" si="2"/>
        <v>1940</v>
      </c>
    </row>
    <row r="203" spans="5:7" x14ac:dyDescent="0.25">
      <c r="E203" s="57">
        <v>1945</v>
      </c>
      <c r="F203" s="66">
        <v>40384.971909592947</v>
      </c>
      <c r="G203" s="15">
        <f t="shared" si="2"/>
        <v>1945</v>
      </c>
    </row>
    <row r="204" spans="5:7" x14ac:dyDescent="0.25">
      <c r="E204" s="57">
        <v>1950</v>
      </c>
      <c r="F204" s="66">
        <v>42769.840000647455</v>
      </c>
      <c r="G204" s="68">
        <f t="shared" si="2"/>
        <v>1950</v>
      </c>
    </row>
    <row r="205" spans="5:7" x14ac:dyDescent="0.25">
      <c r="E205" s="57">
        <v>1955</v>
      </c>
      <c r="F205" s="66">
        <v>45296.65453528065</v>
      </c>
      <c r="G205" s="15">
        <f t="shared" si="2"/>
        <v>1955</v>
      </c>
    </row>
    <row r="206" spans="5:7" x14ac:dyDescent="0.25">
      <c r="E206" s="57">
        <v>1960</v>
      </c>
      <c r="F206" s="66">
        <v>47973.935574071365</v>
      </c>
      <c r="G206" s="68">
        <f t="shared" si="2"/>
        <v>1960</v>
      </c>
    </row>
    <row r="207" spans="5:7" x14ac:dyDescent="0.25">
      <c r="E207" s="57">
        <v>1965</v>
      </c>
      <c r="F207" s="66">
        <v>50810.719162153575</v>
      </c>
      <c r="G207" s="15">
        <f t="shared" ref="G207:G270" si="3">E207</f>
        <v>1965</v>
      </c>
    </row>
    <row r="208" spans="5:7" x14ac:dyDescent="0.25">
      <c r="E208" s="57">
        <v>1970</v>
      </c>
      <c r="F208" s="66">
        <v>53816.588871978704</v>
      </c>
      <c r="G208" s="68">
        <f t="shared" si="3"/>
        <v>1970</v>
      </c>
    </row>
    <row r="209" spans="5:7" x14ac:dyDescent="0.25">
      <c r="E209" s="57">
        <v>1975</v>
      </c>
      <c r="F209" s="66">
        <v>57001.709293233565</v>
      </c>
      <c r="G209" s="15">
        <f t="shared" si="3"/>
        <v>1975</v>
      </c>
    </row>
    <row r="210" spans="5:7" x14ac:dyDescent="0.25">
      <c r="E210" s="57">
        <v>1980</v>
      </c>
      <c r="F210" s="66">
        <v>60376.861591332505</v>
      </c>
      <c r="G210" s="68">
        <f t="shared" si="3"/>
        <v>1980</v>
      </c>
    </row>
    <row r="211" spans="5:7" x14ac:dyDescent="0.25">
      <c r="E211" s="57">
        <v>1985</v>
      </c>
      <c r="F211" s="66">
        <v>63953.481263552465</v>
      </c>
      <c r="G211" s="15">
        <f t="shared" si="3"/>
        <v>1985</v>
      </c>
    </row>
    <row r="212" spans="5:7" x14ac:dyDescent="0.25">
      <c r="E212" s="57">
        <v>1990</v>
      </c>
      <c r="F212" s="66">
        <v>67743.698230017253</v>
      </c>
      <c r="G212" s="68">
        <f t="shared" si="3"/>
        <v>1990</v>
      </c>
    </row>
    <row r="213" spans="5:7" x14ac:dyDescent="0.25">
      <c r="E213" s="57">
        <v>1995</v>
      </c>
      <c r="F213" s="66">
        <v>71760.379405393396</v>
      </c>
      <c r="G213" s="15">
        <f t="shared" si="3"/>
        <v>1995</v>
      </c>
    </row>
    <row r="214" spans="5:7" x14ac:dyDescent="0.25">
      <c r="E214" s="57">
        <v>2000</v>
      </c>
      <c r="F214" s="66">
        <v>76017.173906367374</v>
      </c>
      <c r="G214" s="68">
        <f t="shared" si="3"/>
        <v>2000</v>
      </c>
    </row>
    <row r="215" spans="5:7" x14ac:dyDescent="0.25">
      <c r="E215" s="57">
        <v>2005</v>
      </c>
      <c r="F215" s="66">
        <v>80528.561059770029</v>
      </c>
      <c r="G215" s="15">
        <f t="shared" si="3"/>
        <v>2005</v>
      </c>
    </row>
    <row r="216" spans="5:7" x14ac:dyDescent="0.25">
      <c r="E216" s="57">
        <v>2010</v>
      </c>
      <c r="F216" s="66">
        <v>85309.901386634127</v>
      </c>
      <c r="G216" s="68">
        <f t="shared" si="3"/>
        <v>2010</v>
      </c>
    </row>
    <row r="217" spans="5:7" x14ac:dyDescent="0.25">
      <c r="E217" s="57">
        <v>2015</v>
      </c>
      <c r="F217" s="66">
        <v>90377.490748558135</v>
      </c>
      <c r="G217" s="15">
        <f t="shared" si="3"/>
        <v>2015</v>
      </c>
    </row>
    <row r="218" spans="5:7" x14ac:dyDescent="0.25">
      <c r="E218" s="57">
        <v>2020</v>
      </c>
      <c r="F218" s="66">
        <v>95748.617854544209</v>
      </c>
      <c r="G218" s="68">
        <f t="shared" si="3"/>
        <v>2020</v>
      </c>
    </row>
    <row r="219" spans="5:7" x14ac:dyDescent="0.25">
      <c r="E219" s="57">
        <v>2025</v>
      </c>
      <c r="F219" s="66">
        <v>101441.62533902832</v>
      </c>
      <c r="G219" s="15">
        <f t="shared" si="3"/>
        <v>2025</v>
      </c>
    </row>
    <row r="220" spans="5:7" x14ac:dyDescent="0.25">
      <c r="E220" s="57">
        <v>2030</v>
      </c>
      <c r="F220" s="66">
        <v>107475.97463517403</v>
      </c>
      <c r="G220" s="68">
        <f t="shared" si="3"/>
        <v>2030</v>
      </c>
    </row>
    <row r="221" spans="5:7" x14ac:dyDescent="0.25">
      <c r="E221" s="57">
        <v>2035</v>
      </c>
      <c r="F221" s="66">
        <v>113872.31488170956</v>
      </c>
      <c r="G221" s="15">
        <f t="shared" si="3"/>
        <v>2035</v>
      </c>
    </row>
    <row r="222" spans="5:7" x14ac:dyDescent="0.25">
      <c r="E222" s="57">
        <v>2040</v>
      </c>
      <c r="F222" s="66">
        <v>120652.5561167074</v>
      </c>
      <c r="G222" s="68">
        <f t="shared" si="3"/>
        <v>2040</v>
      </c>
    </row>
    <row r="223" spans="5:7" x14ac:dyDescent="0.25">
      <c r="E223" s="57">
        <v>2045</v>
      </c>
      <c r="F223" s="66">
        <v>127839.94702779512</v>
      </c>
      <c r="G223" s="15">
        <f t="shared" si="3"/>
        <v>2045</v>
      </c>
    </row>
    <row r="224" spans="5:7" x14ac:dyDescent="0.25">
      <c r="E224" s="57">
        <v>2050</v>
      </c>
      <c r="F224" s="66">
        <v>135459.15754540733</v>
      </c>
      <c r="G224" s="68">
        <f t="shared" si="3"/>
        <v>2050</v>
      </c>
    </row>
    <row r="225" spans="5:7" x14ac:dyDescent="0.25">
      <c r="E225" s="57">
        <v>2055</v>
      </c>
      <c r="F225" s="66">
        <v>143536.36658391074</v>
      </c>
      <c r="G225" s="15">
        <f t="shared" si="3"/>
        <v>2055</v>
      </c>
    </row>
    <row r="226" spans="5:7" x14ac:dyDescent="0.25">
      <c r="E226" s="57">
        <v>2060</v>
      </c>
      <c r="F226" s="66">
        <v>152099.3552548266</v>
      </c>
      <c r="G226" s="68">
        <f t="shared" si="3"/>
        <v>2060</v>
      </c>
    </row>
    <row r="227" spans="5:7" x14ac:dyDescent="0.25">
      <c r="E227" s="57">
        <v>2065</v>
      </c>
      <c r="F227" s="66">
        <v>161177.6058970147</v>
      </c>
      <c r="G227" s="15">
        <f t="shared" si="3"/>
        <v>2065</v>
      </c>
    </row>
    <row r="228" spans="5:7" x14ac:dyDescent="0.25">
      <c r="E228" s="57">
        <v>2070</v>
      </c>
      <c r="F228" s="66">
        <v>170802.40729065138</v>
      </c>
      <c r="G228" s="68">
        <f t="shared" si="3"/>
        <v>2070</v>
      </c>
    </row>
    <row r="229" spans="5:7" x14ac:dyDescent="0.25">
      <c r="E229" s="57">
        <v>2075</v>
      </c>
      <c r="F229" s="66">
        <v>181006.96644521644</v>
      </c>
      <c r="G229" s="15">
        <f t="shared" si="3"/>
        <v>2075</v>
      </c>
    </row>
    <row r="230" spans="5:7" x14ac:dyDescent="0.25">
      <c r="E230" s="57">
        <v>2080</v>
      </c>
      <c r="F230" s="66">
        <v>191826.52737659408</v>
      </c>
      <c r="G230" s="68">
        <f t="shared" si="3"/>
        <v>2080</v>
      </c>
    </row>
    <row r="231" spans="5:7" x14ac:dyDescent="0.25">
      <c r="E231" s="57">
        <v>2085</v>
      </c>
      <c r="F231" s="66">
        <v>203298.49731488733</v>
      </c>
      <c r="G231" s="15">
        <f t="shared" si="3"/>
        <v>2085</v>
      </c>
    </row>
    <row r="232" spans="5:7" x14ac:dyDescent="0.25">
      <c r="E232" s="57">
        <v>2090</v>
      </c>
      <c r="F232" s="66">
        <v>215462.58081274995</v>
      </c>
      <c r="G232" s="68">
        <f t="shared" si="3"/>
        <v>2090</v>
      </c>
    </row>
    <row r="233" spans="5:7" x14ac:dyDescent="0.25">
      <c r="E233" s="57">
        <v>2095</v>
      </c>
      <c r="F233" s="66">
        <v>228360.92225406575</v>
      </c>
      <c r="G233" s="15">
        <f t="shared" si="3"/>
        <v>2095</v>
      </c>
    </row>
    <row r="234" spans="5:7" x14ac:dyDescent="0.25">
      <c r="E234" s="57">
        <v>2100</v>
      </c>
      <c r="F234" s="66">
        <v>242038.2572947708</v>
      </c>
      <c r="G234" s="68">
        <f t="shared" si="3"/>
        <v>2100</v>
      </c>
    </row>
    <row r="235" spans="5:7" x14ac:dyDescent="0.25">
      <c r="E235" s="57">
        <v>2105</v>
      </c>
      <c r="F235" s="66">
        <v>256542.07380164746</v>
      </c>
      <c r="G235" s="15">
        <f t="shared" si="3"/>
        <v>2105</v>
      </c>
    </row>
    <row r="236" spans="5:7" x14ac:dyDescent="0.25">
      <c r="E236" s="57">
        <v>2110</v>
      </c>
      <c r="F236" s="66">
        <v>271922.78289115307</v>
      </c>
      <c r="G236" s="68">
        <f t="shared" si="3"/>
        <v>2110</v>
      </c>
    </row>
    <row r="237" spans="5:7" x14ac:dyDescent="0.25">
      <c r="E237" s="57">
        <v>2115</v>
      </c>
      <c r="F237" s="66">
        <v>288233.9007089287</v>
      </c>
      <c r="G237" s="15">
        <f t="shared" si="3"/>
        <v>2115</v>
      </c>
    </row>
    <row r="238" spans="5:7" x14ac:dyDescent="0.25">
      <c r="E238" s="57">
        <v>2120</v>
      </c>
      <c r="F238" s="66">
        <v>305532.24163171276</v>
      </c>
      <c r="G238" s="68">
        <f t="shared" si="3"/>
        <v>2120</v>
      </c>
    </row>
    <row r="239" spans="5:7" x14ac:dyDescent="0.25">
      <c r="E239" s="57">
        <v>2125</v>
      </c>
      <c r="F239" s="66">
        <v>323878.12361713097</v>
      </c>
      <c r="G239" s="15">
        <f t="shared" si="3"/>
        <v>2125</v>
      </c>
    </row>
    <row r="240" spans="5:7" x14ac:dyDescent="0.25">
      <c r="E240" s="57">
        <v>2130</v>
      </c>
      <c r="F240" s="66">
        <v>343335.58647341433</v>
      </c>
      <c r="G240" s="68">
        <f t="shared" si="3"/>
        <v>2130</v>
      </c>
    </row>
    <row r="241" spans="5:7" x14ac:dyDescent="0.25">
      <c r="E241" s="57">
        <v>2135</v>
      </c>
      <c r="F241" s="66">
        <v>363972.62387070683</v>
      </c>
      <c r="G241" s="15">
        <f t="shared" si="3"/>
        <v>2135</v>
      </c>
    </row>
    <row r="242" spans="5:7" x14ac:dyDescent="0.25">
      <c r="E242" s="57">
        <v>2140</v>
      </c>
      <c r="F242" s="66">
        <v>385861.42996845319</v>
      </c>
      <c r="G242" s="68">
        <f t="shared" si="3"/>
        <v>2140</v>
      </c>
    </row>
    <row r="243" spans="5:7" x14ac:dyDescent="0.25">
      <c r="E243" s="57">
        <v>2145</v>
      </c>
      <c r="F243" s="66">
        <v>409078.66158962331</v>
      </c>
      <c r="G243" s="15">
        <f t="shared" si="3"/>
        <v>2145</v>
      </c>
    </row>
    <row r="244" spans="5:7" x14ac:dyDescent="0.25">
      <c r="E244" s="57">
        <v>2150</v>
      </c>
      <c r="F244" s="66">
        <v>433705.71693245572</v>
      </c>
      <c r="G244" s="68">
        <f t="shared" si="3"/>
        <v>2150</v>
      </c>
    </row>
    <row r="245" spans="5:7" x14ac:dyDescent="0.25">
      <c r="E245" s="57">
        <v>2155</v>
      </c>
      <c r="F245" s="66">
        <v>459829.03187423036</v>
      </c>
      <c r="G245" s="15">
        <f t="shared" si="3"/>
        <v>2155</v>
      </c>
    </row>
    <row r="246" spans="5:7" x14ac:dyDescent="0.25">
      <c r="E246" s="57">
        <v>2160</v>
      </c>
      <c r="F246" s="66">
        <v>487540.39498956659</v>
      </c>
      <c r="G246" s="68">
        <f t="shared" si="3"/>
        <v>2160</v>
      </c>
    </row>
    <row r="247" spans="5:7" x14ac:dyDescent="0.25">
      <c r="E247" s="57">
        <v>2165</v>
      </c>
      <c r="F247" s="66">
        <v>516937.2824781618</v>
      </c>
      <c r="G247" s="15">
        <f t="shared" si="3"/>
        <v>2165</v>
      </c>
    </row>
    <row r="248" spans="5:7" x14ac:dyDescent="0.25">
      <c r="E248" s="57">
        <v>2170</v>
      </c>
      <c r="F248" s="66">
        <v>548123.21427402901</v>
      </c>
      <c r="G248" s="68">
        <f t="shared" si="3"/>
        <v>2170</v>
      </c>
    </row>
    <row r="249" spans="5:7" x14ac:dyDescent="0.25">
      <c r="E249" s="57">
        <v>2175</v>
      </c>
      <c r="F249" s="66">
        <v>581208.13269047323</v>
      </c>
      <c r="G249" s="15">
        <f t="shared" si="3"/>
        <v>2175</v>
      </c>
    </row>
    <row r="250" spans="5:7" x14ac:dyDescent="0.25">
      <c r="E250" s="57">
        <v>2180</v>
      </c>
      <c r="F250" s="66">
        <v>616308.80504259223</v>
      </c>
      <c r="G250" s="68">
        <f t="shared" si="3"/>
        <v>2180</v>
      </c>
    </row>
    <row r="251" spans="5:7" x14ac:dyDescent="0.25">
      <c r="E251" s="57">
        <v>2185</v>
      </c>
      <c r="F251" s="66">
        <v>653549.25178236573</v>
      </c>
      <c r="G251" s="15">
        <f t="shared" si="3"/>
        <v>2185</v>
      </c>
    </row>
    <row r="252" spans="5:7" x14ac:dyDescent="0.25">
      <c r="E252" s="57">
        <v>2190</v>
      </c>
      <c r="F252" s="66">
        <v>693061.20178076776</v>
      </c>
      <c r="G252" s="68">
        <f t="shared" si="3"/>
        <v>2190</v>
      </c>
    </row>
    <row r="253" spans="5:7" x14ac:dyDescent="0.25">
      <c r="E253" s="57">
        <v>2195</v>
      </c>
      <c r="F253" s="66">
        <v>734984.57649722323</v>
      </c>
      <c r="G253" s="15">
        <f t="shared" si="3"/>
        <v>2195</v>
      </c>
    </row>
    <row r="254" spans="5:7" x14ac:dyDescent="0.25">
      <c r="E254" s="57">
        <v>2200</v>
      </c>
      <c r="F254" s="66">
        <v>779468.00488954445</v>
      </c>
      <c r="G254" s="68">
        <f t="shared" si="3"/>
        <v>2200</v>
      </c>
    </row>
    <row r="255" spans="5:7" x14ac:dyDescent="0.25">
      <c r="E255" s="57">
        <v>2205</v>
      </c>
      <c r="F255" s="66">
        <v>826669.37103770429</v>
      </c>
      <c r="G255" s="15">
        <f t="shared" si="3"/>
        <v>2205</v>
      </c>
    </row>
    <row r="256" spans="5:7" x14ac:dyDescent="0.25">
      <c r="E256" s="57">
        <v>2210</v>
      </c>
      <c r="F256" s="66">
        <v>876756.39658290229</v>
      </c>
      <c r="G256" s="68">
        <f t="shared" si="3"/>
        <v>2210</v>
      </c>
    </row>
    <row r="257" spans="5:7" x14ac:dyDescent="0.25">
      <c r="E257" s="57">
        <v>2215</v>
      </c>
      <c r="F257" s="66">
        <v>929907.26021989598</v>
      </c>
      <c r="G257" s="15">
        <f t="shared" si="3"/>
        <v>2215</v>
      </c>
    </row>
    <row r="258" spans="5:7" x14ac:dyDescent="0.25">
      <c r="E258" s="57">
        <v>2220</v>
      </c>
      <c r="F258" s="66">
        <v>986311.25662605383</v>
      </c>
      <c r="G258" s="68">
        <f t="shared" si="3"/>
        <v>2220</v>
      </c>
    </row>
    <row r="259" spans="5:7" x14ac:dyDescent="0.25">
      <c r="E259" s="57">
        <v>2225</v>
      </c>
      <c r="F259" s="66">
        <v>1046169.4973656344</v>
      </c>
      <c r="G259" s="15">
        <f t="shared" si="3"/>
        <v>2225</v>
      </c>
    </row>
    <row r="260" spans="5:7" x14ac:dyDescent="0.25">
      <c r="E260" s="57">
        <v>2230</v>
      </c>
      <c r="F260" s="66">
        <v>1109695.6564730492</v>
      </c>
      <c r="G260" s="68">
        <f t="shared" si="3"/>
        <v>2230</v>
      </c>
    </row>
    <row r="261" spans="5:7" x14ac:dyDescent="0.25">
      <c r="E261" s="57">
        <v>2235</v>
      </c>
      <c r="F261" s="66">
        <v>1177116.7635949964</v>
      </c>
      <c r="G261" s="15">
        <f t="shared" si="3"/>
        <v>2235</v>
      </c>
    </row>
    <row r="262" spans="5:7" x14ac:dyDescent="0.25">
      <c r="E262" s="57">
        <v>2240</v>
      </c>
      <c r="F262" s="66">
        <v>1248674.0477590924</v>
      </c>
      <c r="G262" s="68">
        <f t="shared" si="3"/>
        <v>2240</v>
      </c>
    </row>
    <row r="263" spans="5:7" x14ac:dyDescent="0.25">
      <c r="E263" s="57">
        <v>2245</v>
      </c>
      <c r="F263" s="66">
        <v>1324623.8350367434</v>
      </c>
      <c r="G263" s="15">
        <f t="shared" si="3"/>
        <v>2245</v>
      </c>
    </row>
    <row r="264" spans="5:7" x14ac:dyDescent="0.25">
      <c r="E264" s="57">
        <v>2250</v>
      </c>
      <c r="F264" s="66">
        <v>1405238.5035813188</v>
      </c>
      <c r="G264" s="68">
        <f t="shared" si="3"/>
        <v>2250</v>
      </c>
    </row>
    <row r="265" spans="5:7" x14ac:dyDescent="0.25">
      <c r="E265" s="57">
        <v>2255</v>
      </c>
      <c r="F265" s="66">
        <v>1490807.4997501001</v>
      </c>
      <c r="G265" s="15">
        <f t="shared" si="3"/>
        <v>2255</v>
      </c>
    </row>
    <row r="266" spans="5:7" x14ac:dyDescent="0.25">
      <c r="E266" s="57">
        <v>2260</v>
      </c>
      <c r="F266" s="66">
        <v>1581638.4192609077</v>
      </c>
      <c r="G266" s="68">
        <f t="shared" si="3"/>
        <v>2260</v>
      </c>
    </row>
    <row r="267" spans="5:7" x14ac:dyDescent="0.25">
      <c r="E267" s="57">
        <v>2265</v>
      </c>
      <c r="F267" s="66">
        <v>1678058.1575927774</v>
      </c>
      <c r="G267" s="15">
        <f t="shared" si="3"/>
        <v>2265</v>
      </c>
    </row>
    <row r="268" spans="5:7" x14ac:dyDescent="0.25">
      <c r="E268" s="57">
        <v>2270</v>
      </c>
      <c r="F268" s="66">
        <v>1780414.1341156305</v>
      </c>
      <c r="G268" s="68">
        <f t="shared" si="3"/>
        <v>2270</v>
      </c>
    </row>
    <row r="269" spans="5:7" x14ac:dyDescent="0.25">
      <c r="E269" s="57">
        <v>2275</v>
      </c>
      <c r="F269" s="66">
        <v>1889075.5947276943</v>
      </c>
      <c r="G269" s="15">
        <f t="shared" si="3"/>
        <v>2275</v>
      </c>
    </row>
    <row r="270" spans="5:7" x14ac:dyDescent="0.25">
      <c r="E270" s="57">
        <v>2280</v>
      </c>
      <c r="F270" s="66">
        <v>2004434.9980927266</v>
      </c>
      <c r="G270" s="68">
        <f t="shared" si="3"/>
        <v>2280</v>
      </c>
    </row>
    <row r="271" spans="5:7" x14ac:dyDescent="0.25">
      <c r="E271" s="57">
        <v>2285</v>
      </c>
      <c r="F271" s="66">
        <v>2126909.4909031647</v>
      </c>
      <c r="G271" s="15">
        <f t="shared" ref="G271:G334" si="4">E271</f>
        <v>2285</v>
      </c>
    </row>
    <row r="272" spans="5:7" x14ac:dyDescent="0.25">
      <c r="E272" s="57">
        <v>2290</v>
      </c>
      <c r="F272" s="66">
        <v>2256942.4779515555</v>
      </c>
      <c r="G272" s="68">
        <f t="shared" si="4"/>
        <v>2290</v>
      </c>
    </row>
    <row r="273" spans="5:7" x14ac:dyDescent="0.25">
      <c r="E273" s="57">
        <v>2295</v>
      </c>
      <c r="F273" s="66">
        <v>2395005.2931725308</v>
      </c>
      <c r="G273" s="15">
        <f t="shared" si="4"/>
        <v>2295</v>
      </c>
    </row>
    <row r="274" spans="5:7" x14ac:dyDescent="0.25">
      <c r="E274" s="57">
        <v>2300</v>
      </c>
      <c r="F274" s="66">
        <v>2541598.9782227273</v>
      </c>
      <c r="G274" s="68">
        <f t="shared" si="4"/>
        <v>2300</v>
      </c>
    </row>
    <row r="275" spans="5:7" x14ac:dyDescent="0.25">
      <c r="E275" s="57">
        <v>2305</v>
      </c>
      <c r="F275" s="66">
        <v>2697256.1755981627</v>
      </c>
      <c r="G275" s="15">
        <f t="shared" si="4"/>
        <v>2305</v>
      </c>
    </row>
    <row r="276" spans="5:7" x14ac:dyDescent="0.25">
      <c r="E276" s="57">
        <v>2310</v>
      </c>
      <c r="F276" s="66">
        <v>2862543.143749428</v>
      </c>
      <c r="G276" s="68">
        <f t="shared" si="4"/>
        <v>2310</v>
      </c>
    </row>
    <row r="277" spans="5:7" x14ac:dyDescent="0.25">
      <c r="E277" s="57">
        <v>2315</v>
      </c>
      <c r="F277" s="66">
        <v>3038061.90214661</v>
      </c>
      <c r="G277" s="15">
        <f t="shared" si="4"/>
        <v>2315</v>
      </c>
    </row>
    <row r="278" spans="5:7" x14ac:dyDescent="0.25">
      <c r="E278" s="57">
        <v>2320</v>
      </c>
      <c r="F278" s="66">
        <v>3224452.514770186</v>
      </c>
      <c r="G278" s="68">
        <f t="shared" si="4"/>
        <v>2320</v>
      </c>
    </row>
    <row r="279" spans="5:7" x14ac:dyDescent="0.25">
      <c r="E279" s="57">
        <v>2325</v>
      </c>
      <c r="F279" s="66">
        <v>3422395.5210634228</v>
      </c>
      <c r="G279" s="15">
        <f t="shared" si="4"/>
        <v>2325</v>
      </c>
    </row>
    <row r="280" spans="5:7" x14ac:dyDescent="0.25">
      <c r="E280" s="57">
        <v>2330</v>
      </c>
      <c r="F280" s="66">
        <v>3632614.5239784587</v>
      </c>
      <c r="G280" s="68">
        <f t="shared" si="4"/>
        <v>2330</v>
      </c>
    </row>
    <row r="281" spans="5:7" x14ac:dyDescent="0.25">
      <c r="E281" s="57">
        <v>2335</v>
      </c>
      <c r="F281" s="66">
        <v>3855878.9453847241</v>
      </c>
      <c r="G281" s="15">
        <f t="shared" si="4"/>
        <v>2335</v>
      </c>
    </row>
    <row r="282" spans="5:7" x14ac:dyDescent="0.25">
      <c r="E282" s="57">
        <v>2340</v>
      </c>
      <c r="F282" s="66">
        <v>4093006.9597874237</v>
      </c>
      <c r="G282" s="68">
        <f t="shared" si="4"/>
        <v>2340</v>
      </c>
    </row>
    <row r="283" spans="5:7" x14ac:dyDescent="0.25">
      <c r="E283" s="57">
        <v>2345</v>
      </c>
      <c r="F283" s="66">
        <v>4344868.6180282626</v>
      </c>
      <c r="G283" s="15">
        <f t="shared" si="4"/>
        <v>2345</v>
      </c>
    </row>
    <row r="284" spans="5:7" x14ac:dyDescent="0.25">
      <c r="E284" s="57">
        <v>2350</v>
      </c>
      <c r="F284" s="66">
        <v>4612389.1734135961</v>
      </c>
      <c r="G284" s="68">
        <f t="shared" si="4"/>
        <v>2350</v>
      </c>
    </row>
    <row r="285" spans="5:7" x14ac:dyDescent="0.25">
      <c r="E285" s="57">
        <v>2355</v>
      </c>
      <c r="F285" s="66">
        <v>4896552.6235399619</v>
      </c>
      <c r="G285" s="15">
        <f t="shared" si="4"/>
        <v>2355</v>
      </c>
    </row>
    <row r="286" spans="5:7" x14ac:dyDescent="0.25">
      <c r="E286" s="57">
        <v>2360</v>
      </c>
      <c r="F286" s="66">
        <v>5198405.4819670282</v>
      </c>
      <c r="G286" s="68">
        <f t="shared" si="4"/>
        <v>2360</v>
      </c>
    </row>
    <row r="287" spans="5:7" x14ac:dyDescent="0.25">
      <c r="E287" s="57">
        <v>2365</v>
      </c>
      <c r="F287" s="66">
        <v>5519060.7948271409</v>
      </c>
      <c r="G287" s="15">
        <f t="shared" si="4"/>
        <v>2365</v>
      </c>
    </row>
    <row r="288" spans="5:7" x14ac:dyDescent="0.25">
      <c r="E288" s="57">
        <v>2370</v>
      </c>
      <c r="F288" s="66">
        <v>5859702.4184628529</v>
      </c>
      <c r="G288" s="68">
        <f t="shared" si="4"/>
        <v>2370</v>
      </c>
    </row>
    <row r="289" spans="5:7" x14ac:dyDescent="0.25">
      <c r="E289" s="57">
        <v>2375</v>
      </c>
      <c r="F289" s="66">
        <v>6221589.5752533926</v>
      </c>
      <c r="G289" s="15">
        <f t="shared" si="4"/>
        <v>2375</v>
      </c>
    </row>
    <row r="290" spans="5:7" x14ac:dyDescent="0.25">
      <c r="E290" s="57">
        <v>2380</v>
      </c>
      <c r="F290" s="66">
        <v>6606061.7059324933</v>
      </c>
      <c r="G290" s="68">
        <f t="shared" si="4"/>
        <v>2380</v>
      </c>
    </row>
    <row r="291" spans="5:7" x14ac:dyDescent="0.25">
      <c r="E291" s="57">
        <v>2385</v>
      </c>
      <c r="F291" s="66">
        <v>7014543.637918354</v>
      </c>
      <c r="G291" s="15">
        <f t="shared" si="4"/>
        <v>2385</v>
      </c>
    </row>
    <row r="292" spans="5:7" x14ac:dyDescent="0.25">
      <c r="E292" s="57">
        <v>2390</v>
      </c>
      <c r="F292" s="66">
        <v>7448551.0904768696</v>
      </c>
      <c r="G292" s="68">
        <f t="shared" si="4"/>
        <v>2390</v>
      </c>
    </row>
    <row r="293" spans="5:7" x14ac:dyDescent="0.25">
      <c r="E293" s="57">
        <v>2395</v>
      </c>
      <c r="F293" s="66">
        <v>7909696.5389272925</v>
      </c>
      <c r="G293" s="15">
        <f t="shared" si="4"/>
        <v>2395</v>
      </c>
    </row>
    <row r="294" spans="5:7" x14ac:dyDescent="0.25">
      <c r="E294" s="57">
        <v>2400</v>
      </c>
      <c r="F294" s="66">
        <v>8399695.461581178</v>
      </c>
      <c r="G294" s="68">
        <f t="shared" si="4"/>
        <v>2400</v>
      </c>
    </row>
    <row r="295" spans="5:7" x14ac:dyDescent="0.25">
      <c r="E295" s="57">
        <v>2405</v>
      </c>
      <c r="F295" s="66">
        <v>8920372.9946871065</v>
      </c>
      <c r="G295" s="15">
        <f t="shared" si="4"/>
        <v>2405</v>
      </c>
    </row>
    <row r="296" spans="5:7" x14ac:dyDescent="0.25">
      <c r="E296" s="57">
        <v>2410</v>
      </c>
      <c r="F296" s="66">
        <v>9473671.0223422814</v>
      </c>
      <c r="G296" s="68">
        <f t="shared" si="4"/>
        <v>2410</v>
      </c>
    </row>
    <row r="297" spans="5:7" x14ac:dyDescent="0.25">
      <c r="E297" s="57">
        <v>2415</v>
      </c>
      <c r="F297" s="66">
        <v>10061655.730134746</v>
      </c>
      <c r="G297" s="15">
        <f t="shared" si="4"/>
        <v>2415</v>
      </c>
    </row>
    <row r="298" spans="5:7" x14ac:dyDescent="0.25">
      <c r="E298" s="57">
        <v>2420</v>
      </c>
      <c r="F298" s="66">
        <v>10686525.653204683</v>
      </c>
      <c r="G298" s="68">
        <f t="shared" si="4"/>
        <v>2420</v>
      </c>
    </row>
    <row r="299" spans="5:7" x14ac:dyDescent="0.25">
      <c r="E299" s="57">
        <v>2425</v>
      </c>
      <c r="F299" s="66">
        <v>11350620.251468221</v>
      </c>
      <c r="G299" s="15">
        <f t="shared" si="4"/>
        <v>2425</v>
      </c>
    </row>
    <row r="300" spans="5:7" x14ac:dyDescent="0.25">
      <c r="E300" s="57">
        <v>2430</v>
      </c>
      <c r="F300" s="66">
        <v>12056429.046941461</v>
      </c>
      <c r="G300" s="68">
        <f t="shared" si="4"/>
        <v>2430</v>
      </c>
    </row>
    <row r="301" spans="5:7" x14ac:dyDescent="0.25">
      <c r="E301" s="57">
        <v>2435</v>
      </c>
      <c r="F301" s="66">
        <v>12806601.360445479</v>
      </c>
      <c r="G301" s="15">
        <f t="shared" si="4"/>
        <v>2435</v>
      </c>
    </row>
    <row r="302" spans="5:7" x14ac:dyDescent="0.25">
      <c r="E302" s="57">
        <v>2440</v>
      </c>
      <c r="F302" s="66">
        <v>13603956.687475074</v>
      </c>
      <c r="G302" s="68">
        <f t="shared" si="4"/>
        <v>2440</v>
      </c>
    </row>
    <row r="303" spans="5:7" x14ac:dyDescent="0.25">
      <c r="E303" s="57">
        <v>2445</v>
      </c>
      <c r="F303" s="66">
        <v>14451495.755686155</v>
      </c>
      <c r="G303" s="15">
        <f t="shared" si="4"/>
        <v>2445</v>
      </c>
    </row>
    <row r="304" spans="5:7" x14ac:dyDescent="0.25">
      <c r="E304" s="57">
        <v>2450</v>
      </c>
      <c r="F304" s="66">
        <v>15352412.30931014</v>
      </c>
      <c r="G304" s="68">
        <f t="shared" si="4"/>
        <v>2450</v>
      </c>
    </row>
    <row r="305" spans="5:7" x14ac:dyDescent="0.25">
      <c r="E305" s="57">
        <v>2455</v>
      </c>
      <c r="F305" s="66">
        <v>16310105.668851575</v>
      </c>
      <c r="G305" s="15">
        <f t="shared" si="4"/>
        <v>2455</v>
      </c>
    </row>
    <row r="306" spans="5:7" x14ac:dyDescent="0.25">
      <c r="E306" s="57">
        <v>2460</v>
      </c>
      <c r="F306" s="66">
        <v>17328194.11768033</v>
      </c>
      <c r="G306" s="68">
        <f t="shared" si="4"/>
        <v>2460</v>
      </c>
    </row>
    <row r="307" spans="5:7" x14ac:dyDescent="0.25">
      <c r="E307" s="57">
        <v>2465</v>
      </c>
      <c r="F307" s="66">
        <v>18410529.170606676</v>
      </c>
      <c r="G307" s="15">
        <f t="shared" si="4"/>
        <v>2465</v>
      </c>
    </row>
    <row r="308" spans="5:7" x14ac:dyDescent="0.25">
      <c r="E308" s="57">
        <v>2470</v>
      </c>
      <c r="F308" s="66">
        <v>19561210.783241618</v>
      </c>
      <c r="G308" s="68">
        <f t="shared" si="4"/>
        <v>2470</v>
      </c>
    </row>
    <row r="309" spans="5:7" x14ac:dyDescent="0.25">
      <c r="E309" s="57">
        <v>2475</v>
      </c>
      <c r="F309" s="66">
        <v>20784603.564912245</v>
      </c>
      <c r="G309" s="15">
        <f t="shared" si="4"/>
        <v>2475</v>
      </c>
    </row>
    <row r="310" spans="5:7" x14ac:dyDescent="0.25">
      <c r="E310" s="57">
        <v>2480</v>
      </c>
      <c r="F310" s="66">
        <v>22085354.062140163</v>
      </c>
      <c r="G310" s="68">
        <f t="shared" si="4"/>
        <v>2480</v>
      </c>
    </row>
    <row r="311" spans="5:7" x14ac:dyDescent="0.25">
      <c r="E311" s="57">
        <v>2485</v>
      </c>
      <c r="F311" s="66">
        <v>23468409.18421917</v>
      </c>
      <c r="G311" s="15">
        <f t="shared" si="4"/>
        <v>2485</v>
      </c>
    </row>
    <row r="312" spans="5:7" x14ac:dyDescent="0.25">
      <c r="E312" s="57">
        <v>2490</v>
      </c>
      <c r="F312" s="66">
        <v>24939035.84726578</v>
      </c>
      <c r="G312" s="68">
        <f t="shared" si="4"/>
        <v>2490</v>
      </c>
    </row>
    <row r="313" spans="5:7" x14ac:dyDescent="0.25">
      <c r="E313" s="57">
        <v>2495</v>
      </c>
      <c r="F313" s="66">
        <v>26502841.918285098</v>
      </c>
      <c r="G313" s="15">
        <f t="shared" si="4"/>
        <v>2495</v>
      </c>
    </row>
    <row r="314" spans="5:7" x14ac:dyDescent="0.25">
      <c r="E314" s="57">
        <v>2500</v>
      </c>
      <c r="F314" s="66">
        <v>28165798.54631719</v>
      </c>
      <c r="G314" s="68">
        <f t="shared" si="4"/>
        <v>2500</v>
      </c>
    </row>
    <row r="315" spans="5:7" x14ac:dyDescent="0.25">
      <c r="E315" s="57">
        <v>2505</v>
      </c>
      <c r="F315" s="66">
        <v>29934263.973630525</v>
      </c>
      <c r="G315" s="15">
        <f t="shared" si="4"/>
        <v>2505</v>
      </c>
    </row>
    <row r="316" spans="5:7" x14ac:dyDescent="0.25">
      <c r="E316" s="57">
        <v>2510</v>
      </c>
      <c r="F316" s="66">
        <v>31815008.92623511</v>
      </c>
      <c r="G316" s="68">
        <f t="shared" si="4"/>
        <v>2510</v>
      </c>
    </row>
    <row r="317" spans="5:7" x14ac:dyDescent="0.25">
      <c r="E317" s="57">
        <v>2515</v>
      </c>
      <c r="F317" s="66">
        <v>33815243.689727195</v>
      </c>
      <c r="G317" s="15">
        <f t="shared" si="4"/>
        <v>2515</v>
      </c>
    </row>
    <row r="318" spans="5:7" x14ac:dyDescent="0.25">
      <c r="E318" s="57">
        <v>2520</v>
      </c>
      <c r="F318" s="66">
        <v>35942646.983679511</v>
      </c>
      <c r="G318" s="68">
        <f t="shared" si="4"/>
        <v>2520</v>
      </c>
    </row>
    <row r="319" spans="5:7" x14ac:dyDescent="0.25">
      <c r="E319" s="57">
        <v>2525</v>
      </c>
      <c r="F319" s="66">
        <v>38205396.755488329</v>
      </c>
      <c r="G319" s="15">
        <f t="shared" si="4"/>
        <v>2525</v>
      </c>
    </row>
    <row r="320" spans="5:7" x14ac:dyDescent="0.25">
      <c r="E320" s="57">
        <v>2530</v>
      </c>
      <c r="F320" s="66">
        <v>40612203.022815853</v>
      </c>
      <c r="G320" s="68">
        <f t="shared" si="4"/>
        <v>2530</v>
      </c>
    </row>
    <row r="321" spans="5:7" x14ac:dyDescent="0.25">
      <c r="E321" s="57">
        <v>2535</v>
      </c>
      <c r="F321" s="66">
        <v>43172342.902560093</v>
      </c>
      <c r="G321" s="15">
        <f t="shared" si="4"/>
        <v>2535</v>
      </c>
    </row>
    <row r="322" spans="5:7" x14ac:dyDescent="0.25">
      <c r="E322" s="57">
        <v>2540</v>
      </c>
      <c r="F322" s="66">
        <v>45895697.973683916</v>
      </c>
      <c r="G322" s="68">
        <f t="shared" si="4"/>
        <v>2540</v>
      </c>
    </row>
    <row r="323" spans="5:7" x14ac:dyDescent="0.25">
      <c r="E323" s="57">
        <v>2545</v>
      </c>
      <c r="F323" s="66">
        <v>48792794.131283596</v>
      </c>
      <c r="G323" s="15">
        <f t="shared" si="4"/>
        <v>2545</v>
      </c>
    </row>
    <row r="324" spans="5:7" x14ac:dyDescent="0.25">
      <c r="E324" s="57">
        <v>2550</v>
      </c>
      <c r="F324" s="66">
        <v>51874844.100018367</v>
      </c>
      <c r="G324" s="68">
        <f t="shared" si="4"/>
        <v>2550</v>
      </c>
    </row>
    <row r="325" spans="5:7" x14ac:dyDescent="0.25">
      <c r="E325" s="57">
        <v>2555</v>
      </c>
      <c r="F325" s="66">
        <v>55153792.786506921</v>
      </c>
      <c r="G325" s="15">
        <f t="shared" si="4"/>
        <v>2555</v>
      </c>
    </row>
    <row r="326" spans="5:7" x14ac:dyDescent="0.25">
      <c r="E326" s="57">
        <v>2560</v>
      </c>
      <c r="F326" s="66">
        <v>58642365.662574254</v>
      </c>
      <c r="G326" s="68">
        <f t="shared" si="4"/>
        <v>2560</v>
      </c>
    </row>
    <row r="327" spans="5:7" x14ac:dyDescent="0.25">
      <c r="E327" s="57">
        <v>2565</v>
      </c>
      <c r="F327" s="66">
        <v>62354120.384359971</v>
      </c>
      <c r="G327" s="15">
        <f t="shared" si="4"/>
        <v>2565</v>
      </c>
    </row>
    <row r="328" spans="5:7" x14ac:dyDescent="0.25">
      <c r="E328" s="57">
        <v>2570</v>
      </c>
      <c r="F328" s="66">
        <v>66303501.866335623</v>
      </c>
      <c r="G328" s="68">
        <f t="shared" si="4"/>
        <v>2570</v>
      </c>
    </row>
    <row r="329" spans="5:7" x14ac:dyDescent="0.25">
      <c r="E329" s="57">
        <v>2575</v>
      </c>
      <c r="F329" s="66">
        <v>70505901.044287845</v>
      </c>
      <c r="G329" s="15">
        <f t="shared" si="4"/>
        <v>2575</v>
      </c>
    </row>
    <row r="330" spans="5:7" x14ac:dyDescent="0.25">
      <c r="E330" s="57">
        <v>2580</v>
      </c>
      <c r="F330" s="66">
        <v>74977717.577374563</v>
      </c>
      <c r="G330" s="68">
        <f t="shared" si="4"/>
        <v>2580</v>
      </c>
    </row>
    <row r="331" spans="5:7" x14ac:dyDescent="0.25">
      <c r="E331" s="57">
        <v>2585</v>
      </c>
      <c r="F331" s="66">
        <v>79736426.756526008</v>
      </c>
      <c r="G331" s="15">
        <f t="shared" si="4"/>
        <v>2585</v>
      </c>
    </row>
    <row r="332" spans="5:7" x14ac:dyDescent="0.25">
      <c r="E332" s="57">
        <v>2590</v>
      </c>
      <c r="F332" s="66">
        <v>84800650.904818952</v>
      </c>
      <c r="G332" s="68">
        <f t="shared" si="4"/>
        <v>2590</v>
      </c>
    </row>
    <row r="333" spans="5:7" x14ac:dyDescent="0.25">
      <c r="E333" s="57">
        <v>2595</v>
      </c>
      <c r="F333" s="66">
        <v>90190235.575085998</v>
      </c>
      <c r="G333" s="15">
        <f t="shared" si="4"/>
        <v>2595</v>
      </c>
    </row>
    <row r="334" spans="5:7" x14ac:dyDescent="0.25">
      <c r="E334" s="57">
        <v>2600</v>
      </c>
      <c r="F334" s="66">
        <v>95926330.871020719</v>
      </c>
      <c r="G334" s="68">
        <f t="shared" si="4"/>
        <v>2600</v>
      </c>
    </row>
    <row r="335" spans="5:7" x14ac:dyDescent="0.25">
      <c r="E335" s="57">
        <v>2605</v>
      </c>
      <c r="F335" s="66">
        <v>102031478.24050109</v>
      </c>
      <c r="G335" s="15">
        <f t="shared" ref="G335:G374" si="5">E335</f>
        <v>2605</v>
      </c>
    </row>
    <row r="336" spans="5:7" x14ac:dyDescent="0.25">
      <c r="E336" s="57">
        <v>2610</v>
      </c>
      <c r="F336" s="66">
        <v>108529703.11388032</v>
      </c>
      <c r="G336" s="68">
        <f t="shared" si="5"/>
        <v>2610</v>
      </c>
    </row>
    <row r="337" spans="5:7" x14ac:dyDescent="0.25">
      <c r="E337" s="57">
        <v>2615</v>
      </c>
      <c r="F337" s="66">
        <v>115446613.78569722</v>
      </c>
      <c r="G337" s="15">
        <f t="shared" si="5"/>
        <v>2615</v>
      </c>
    </row>
    <row r="338" spans="5:7" x14ac:dyDescent="0.25">
      <c r="E338" s="57">
        <v>2620</v>
      </c>
      <c r="F338" s="66">
        <v>122809506.96575446</v>
      </c>
      <c r="G338" s="68">
        <f t="shared" si="5"/>
        <v>2620</v>
      </c>
    </row>
    <row r="339" spans="5:7" x14ac:dyDescent="0.25">
      <c r="E339" s="57">
        <v>2625</v>
      </c>
      <c r="F339" s="66">
        <v>130647480.4549313</v>
      </c>
      <c r="G339" s="15">
        <f t="shared" si="5"/>
        <v>2625</v>
      </c>
    </row>
    <row r="340" spans="5:7" x14ac:dyDescent="0.25">
      <c r="E340" s="57">
        <v>2630</v>
      </c>
      <c r="F340" s="66">
        <v>138991553.43257117</v>
      </c>
      <c r="G340" s="68">
        <f t="shared" si="5"/>
        <v>2630</v>
      </c>
    </row>
    <row r="341" spans="5:7" x14ac:dyDescent="0.25">
      <c r="E341" s="57">
        <v>2635</v>
      </c>
      <c r="F341" s="66">
        <v>147874794.87596187</v>
      </c>
      <c r="G341" s="15">
        <f t="shared" si="5"/>
        <v>2635</v>
      </c>
    </row>
    <row r="342" spans="5:7" x14ac:dyDescent="0.25">
      <c r="E342" s="57">
        <v>2640</v>
      </c>
      <c r="F342" s="66">
        <v>157332460.6684601</v>
      </c>
      <c r="G342" s="68">
        <f t="shared" si="5"/>
        <v>2640</v>
      </c>
    </row>
    <row r="343" spans="5:7" x14ac:dyDescent="0.25">
      <c r="E343" s="57">
        <v>2645</v>
      </c>
      <c r="F343" s="66">
        <v>167402139.99137366</v>
      </c>
      <c r="G343" s="15">
        <f t="shared" si="5"/>
        <v>2645</v>
      </c>
    </row>
    <row r="344" spans="5:7" x14ac:dyDescent="0.25">
      <c r="E344" s="57">
        <v>2650</v>
      </c>
      <c r="F344" s="66">
        <v>178123911.63597843</v>
      </c>
      <c r="G344" s="68">
        <f t="shared" si="5"/>
        <v>2650</v>
      </c>
    </row>
    <row r="345" spans="5:7" x14ac:dyDescent="0.25">
      <c r="E345" s="57">
        <v>2655</v>
      </c>
      <c r="F345" s="66">
        <v>189540510.91620985</v>
      </c>
      <c r="G345" s="15">
        <f t="shared" si="5"/>
        <v>2655</v>
      </c>
    </row>
    <row r="346" spans="5:7" x14ac:dyDescent="0.25">
      <c r="E346" s="57">
        <v>2660</v>
      </c>
      <c r="F346" s="66">
        <v>201697507.90983245</v>
      </c>
      <c r="G346" s="68">
        <f t="shared" si="5"/>
        <v>2660</v>
      </c>
    </row>
    <row r="347" spans="5:7" x14ac:dyDescent="0.25">
      <c r="E347" s="57">
        <v>2665</v>
      </c>
      <c r="F347" s="66">
        <v>214643497.80647859</v>
      </c>
      <c r="G347" s="15">
        <f t="shared" si="5"/>
        <v>2665</v>
      </c>
    </row>
    <row r="348" spans="5:7" x14ac:dyDescent="0.25">
      <c r="E348" s="57">
        <v>2670</v>
      </c>
      <c r="F348" s="66">
        <v>228430304.1950942</v>
      </c>
      <c r="G348" s="68">
        <f t="shared" si="5"/>
        <v>2670</v>
      </c>
    </row>
    <row r="349" spans="5:7" x14ac:dyDescent="0.25">
      <c r="E349" s="57">
        <v>2675</v>
      </c>
      <c r="F349" s="66">
        <v>243113196.18129009</v>
      </c>
      <c r="G349" s="15">
        <f t="shared" si="5"/>
        <v>2675</v>
      </c>
    </row>
    <row r="350" spans="5:7" x14ac:dyDescent="0.25">
      <c r="E350" s="57">
        <v>2680</v>
      </c>
      <c r="F350" s="66">
        <v>258751120.28714314</v>
      </c>
      <c r="G350" s="68">
        <f t="shared" si="5"/>
        <v>2680</v>
      </c>
    </row>
    <row r="351" spans="5:7" x14ac:dyDescent="0.25">
      <c r="E351" s="57">
        <v>2685</v>
      </c>
      <c r="F351" s="66">
        <v>275406948.15241277</v>
      </c>
      <c r="G351" s="15">
        <f t="shared" si="5"/>
        <v>2685</v>
      </c>
    </row>
    <row r="352" spans="5:7" x14ac:dyDescent="0.25">
      <c r="E352" s="57">
        <v>2690</v>
      </c>
      <c r="F352" s="66">
        <v>293147741.12725085</v>
      </c>
      <c r="G352" s="68">
        <f t="shared" si="5"/>
        <v>2690</v>
      </c>
    </row>
    <row r="353" spans="5:7" x14ac:dyDescent="0.25">
      <c r="E353" s="57">
        <v>2695</v>
      </c>
      <c r="F353" s="66">
        <v>312045032.92261827</v>
      </c>
      <c r="G353" s="15">
        <f t="shared" si="5"/>
        <v>2695</v>
      </c>
    </row>
    <row r="354" spans="5:7" x14ac:dyDescent="0.25">
      <c r="E354" s="57">
        <v>2700</v>
      </c>
      <c r="F354" s="66">
        <v>332175131.56613946</v>
      </c>
      <c r="G354" s="68">
        <f t="shared" si="5"/>
        <v>2700</v>
      </c>
    </row>
    <row r="355" spans="5:7" x14ac:dyDescent="0.25">
      <c r="E355" s="57">
        <v>2705</v>
      </c>
      <c r="F355" s="66">
        <v>353619441.99841785</v>
      </c>
      <c r="G355" s="15">
        <f t="shared" si="5"/>
        <v>2705</v>
      </c>
    </row>
    <row r="356" spans="5:7" x14ac:dyDescent="0.25">
      <c r="E356" s="57">
        <v>2710</v>
      </c>
      <c r="F356" s="66">
        <v>376464810.73830199</v>
      </c>
      <c r="G356" s="68">
        <f t="shared" si="5"/>
        <v>2710</v>
      </c>
    </row>
    <row r="357" spans="5:7" x14ac:dyDescent="0.25">
      <c r="E357" s="57">
        <v>2715</v>
      </c>
      <c r="F357" s="66">
        <v>400803894.14569265</v>
      </c>
      <c r="G357" s="15">
        <f t="shared" si="5"/>
        <v>2715</v>
      </c>
    </row>
    <row r="358" spans="5:7" x14ac:dyDescent="0.25">
      <c r="E358" s="57">
        <v>2720</v>
      </c>
      <c r="F358" s="66">
        <v>426735551.91767663</v>
      </c>
      <c r="G358" s="68">
        <f t="shared" si="5"/>
        <v>2720</v>
      </c>
    </row>
    <row r="359" spans="5:7" x14ac:dyDescent="0.25">
      <c r="E359" s="57">
        <v>2725</v>
      </c>
      <c r="F359" s="66">
        <v>454365267.56858301</v>
      </c>
      <c r="G359" s="15">
        <f t="shared" si="5"/>
        <v>2725</v>
      </c>
    </row>
    <row r="360" spans="5:7" x14ac:dyDescent="0.25">
      <c r="E360" s="57">
        <v>2730</v>
      </c>
      <c r="F360" s="66">
        <v>483805597.76752543</v>
      </c>
      <c r="G360" s="68">
        <f t="shared" si="5"/>
        <v>2730</v>
      </c>
    </row>
    <row r="361" spans="5:7" x14ac:dyDescent="0.25">
      <c r="E361" s="57">
        <v>2735</v>
      </c>
      <c r="F361" s="66">
        <v>515176652.5387072</v>
      </c>
      <c r="G361" s="15">
        <f t="shared" si="5"/>
        <v>2735</v>
      </c>
    </row>
    <row r="362" spans="5:7" x14ac:dyDescent="0.25">
      <c r="E362" s="57">
        <v>2740</v>
      </c>
      <c r="F362" s="66">
        <v>548606608.47085369</v>
      </c>
      <c r="G362" s="68">
        <f t="shared" si="5"/>
        <v>2740</v>
      </c>
    </row>
    <row r="363" spans="5:7" x14ac:dyDescent="0.25">
      <c r="E363" s="57">
        <v>2745</v>
      </c>
      <c r="F363" s="66">
        <v>584232257.23327553</v>
      </c>
      <c r="G363" s="15">
        <f t="shared" si="5"/>
        <v>2745</v>
      </c>
    </row>
    <row r="364" spans="5:7" x14ac:dyDescent="0.25">
      <c r="E364" s="57">
        <v>2750</v>
      </c>
      <c r="F364" s="66">
        <v>622199591.85798001</v>
      </c>
      <c r="G364" s="68">
        <f t="shared" si="5"/>
        <v>2750</v>
      </c>
    </row>
    <row r="365" spans="5:7" x14ac:dyDescent="0.25">
      <c r="E365" s="57">
        <v>2755</v>
      </c>
      <c r="F365" s="66">
        <v>662664433.42071784</v>
      </c>
      <c r="G365" s="15">
        <f t="shared" si="5"/>
        <v>2755</v>
      </c>
    </row>
    <row r="366" spans="5:7" x14ac:dyDescent="0.25">
      <c r="E366" s="57">
        <v>2760</v>
      </c>
      <c r="F366" s="66">
        <v>705793100.93970311</v>
      </c>
      <c r="G366" s="68">
        <f t="shared" si="5"/>
        <v>2760</v>
      </c>
    </row>
    <row r="367" spans="5:7" x14ac:dyDescent="0.25">
      <c r="E367" s="57">
        <v>2765</v>
      </c>
      <c r="F367" s="66">
        <v>751763127.50989211</v>
      </c>
      <c r="G367" s="15">
        <f t="shared" si="5"/>
        <v>2765</v>
      </c>
    </row>
    <row r="368" spans="5:7" x14ac:dyDescent="0.25">
      <c r="E368" s="57">
        <v>2770</v>
      </c>
      <c r="F368" s="66">
        <v>800764025.90408027</v>
      </c>
      <c r="G368" s="68">
        <f t="shared" si="5"/>
        <v>2770</v>
      </c>
    </row>
    <row r="369" spans="5:7" x14ac:dyDescent="0.25">
      <c r="E369" s="57">
        <v>2775</v>
      </c>
      <c r="F369" s="66">
        <v>852998107.1007477</v>
      </c>
      <c r="G369" s="15">
        <f t="shared" si="5"/>
        <v>2775</v>
      </c>
    </row>
    <row r="370" spans="5:7" x14ac:dyDescent="0.25">
      <c r="E370" s="57">
        <v>2780</v>
      </c>
      <c r="F370" s="66">
        <v>908681355.44362128</v>
      </c>
      <c r="G370" s="68">
        <f t="shared" si="5"/>
        <v>2780</v>
      </c>
    </row>
    <row r="371" spans="5:7" x14ac:dyDescent="0.25">
      <c r="E371" s="57">
        <v>2785</v>
      </c>
      <c r="F371" s="66">
        <v>968044364.40054226</v>
      </c>
      <c r="G371" s="15">
        <f t="shared" si="5"/>
        <v>2785</v>
      </c>
    </row>
    <row r="372" spans="5:7" x14ac:dyDescent="0.25">
      <c r="E372" s="57">
        <v>2790</v>
      </c>
      <c r="F372" s="66">
        <v>1031333337.1706929</v>
      </c>
      <c r="G372" s="68">
        <f t="shared" si="5"/>
        <v>2790</v>
      </c>
    </row>
    <row r="373" spans="5:7" x14ac:dyDescent="0.25">
      <c r="E373" s="57">
        <v>2795</v>
      </c>
      <c r="F373" s="66">
        <v>1098811156.6909196</v>
      </c>
      <c r="G373" s="15">
        <f t="shared" si="5"/>
        <v>2795</v>
      </c>
    </row>
    <row r="374" spans="5:7" ht="15.75" thickBot="1" x14ac:dyDescent="0.3">
      <c r="E374" s="58">
        <v>2800</v>
      </c>
      <c r="F374" s="67">
        <v>1170758529.9152613</v>
      </c>
      <c r="G374" s="69">
        <f t="shared" si="5"/>
        <v>2800</v>
      </c>
    </row>
  </sheetData>
  <mergeCells count="9">
    <mergeCell ref="B10:C10"/>
    <mergeCell ref="I10:J10"/>
    <mergeCell ref="B2:C2"/>
    <mergeCell ref="B3:C3"/>
    <mergeCell ref="B4:C4"/>
    <mergeCell ref="B5:C5"/>
    <mergeCell ref="B6:C6"/>
    <mergeCell ref="B7:C7"/>
    <mergeCell ref="E10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CMP Calculation</vt:lpstr>
      <vt:lpstr>Parameter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20190808</dc:creator>
  <cp:lastModifiedBy>17K2</cp:lastModifiedBy>
  <cp:lastPrinted>2020-01-10T18:11:46Z</cp:lastPrinted>
  <dcterms:created xsi:type="dcterms:W3CDTF">2020-01-10T14:18:45Z</dcterms:created>
  <dcterms:modified xsi:type="dcterms:W3CDTF">2020-02-27T10:23:57Z</dcterms:modified>
</cp:coreProperties>
</file>